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6780" yWindow="105" windowWidth="14805" windowHeight="8010"/>
  </bookViews>
  <sheets>
    <sheet name="Timesheet" sheetId="1" r:id="rId1"/>
    <sheet name="ZDROJE" sheetId="2" state="hidden" r:id="rId2"/>
  </sheets>
  <externalReferences>
    <externalReference r:id="rId3"/>
    <externalReference r:id="rId4"/>
    <externalReference r:id="rId5"/>
  </externalReferences>
  <definedNames>
    <definedName name="_xlnm.Print_Area" localSheetId="0">Timesheet!$A$1:$N$53</definedName>
  </definedNames>
  <calcPr calcId="162913"/>
</workbook>
</file>

<file path=xl/calcChain.xml><?xml version="1.0" encoding="utf-8"?>
<calcChain xmlns="http://schemas.openxmlformats.org/spreadsheetml/2006/main">
  <c r="N29" i="1" l="1"/>
  <c r="G39" i="1" l="1"/>
  <c r="C39" i="1" l="1"/>
  <c r="CV15" i="2" l="1"/>
  <c r="C30" i="1" l="1"/>
  <c r="E30" i="1" l="1"/>
  <c r="G30" i="1" l="1"/>
  <c r="C31" i="1"/>
  <c r="C32" i="1" s="1"/>
  <c r="U34" i="1" s="1"/>
  <c r="V34" i="1" s="1"/>
  <c r="D34" i="1" s="1"/>
  <c r="CU15" i="2"/>
  <c r="CW15" i="2"/>
  <c r="CX15" i="2"/>
  <c r="CY15" i="2"/>
  <c r="CT15" i="2"/>
  <c r="D39" i="1" l="1"/>
  <c r="I30" i="1"/>
  <c r="C3" i="1"/>
  <c r="BP91" i="2"/>
  <c r="BE91" i="2"/>
  <c r="BD91" i="2" s="1"/>
  <c r="BC91" i="2"/>
  <c r="BB91" i="2" s="1"/>
  <c r="CI90" i="2"/>
  <c r="BP90" i="2"/>
  <c r="BE90" i="2"/>
  <c r="BD90" i="2" s="1"/>
  <c r="BC90" i="2"/>
  <c r="BB90" i="2" s="1"/>
  <c r="CI89" i="2"/>
  <c r="BP89" i="2"/>
  <c r="BE89" i="2"/>
  <c r="BD89" i="2" s="1"/>
  <c r="BC89" i="2"/>
  <c r="BB89" i="2" s="1"/>
  <c r="CI88" i="2"/>
  <c r="BP88" i="2"/>
  <c r="BE88" i="2"/>
  <c r="BD88" i="2" s="1"/>
  <c r="BC88" i="2"/>
  <c r="BB88" i="2" s="1"/>
  <c r="CI87" i="2"/>
  <c r="BP87" i="2"/>
  <c r="BE87" i="2"/>
  <c r="BD87" i="2" s="1"/>
  <c r="BC87" i="2"/>
  <c r="BB87" i="2" s="1"/>
  <c r="CI86" i="2"/>
  <c r="BP86" i="2"/>
  <c r="BE86" i="2"/>
  <c r="BD86" i="2" s="1"/>
  <c r="BC86" i="2"/>
  <c r="BB86" i="2" s="1"/>
  <c r="BP85" i="2"/>
  <c r="BE85" i="2"/>
  <c r="BD85" i="2" s="1"/>
  <c r="BC85" i="2"/>
  <c r="BB85" i="2" s="1"/>
  <c r="BP84" i="2"/>
  <c r="BE84" i="2"/>
  <c r="BD84" i="2" s="1"/>
  <c r="BC84" i="2"/>
  <c r="BB84" i="2" s="1"/>
  <c r="BP83" i="2"/>
  <c r="BE83" i="2"/>
  <c r="BD83" i="2" s="1"/>
  <c r="BC83" i="2"/>
  <c r="BB83" i="2" s="1"/>
  <c r="BP82" i="2"/>
  <c r="BE82" i="2"/>
  <c r="BD82" i="2" s="1"/>
  <c r="BC82" i="2"/>
  <c r="BB82" i="2" s="1"/>
  <c r="BP81" i="2"/>
  <c r="BE81" i="2"/>
  <c r="BD81" i="2" s="1"/>
  <c r="BC81" i="2"/>
  <c r="BB81" i="2" s="1"/>
  <c r="BP80" i="2"/>
  <c r="BE80" i="2"/>
  <c r="BD80" i="2" s="1"/>
  <c r="BC80" i="2"/>
  <c r="BB80" i="2" s="1"/>
  <c r="CI79" i="2"/>
  <c r="BP79" i="2"/>
  <c r="BE79" i="2"/>
  <c r="BD79" i="2" s="1"/>
  <c r="BC79" i="2"/>
  <c r="BB79" i="2" s="1"/>
  <c r="CI78" i="2"/>
  <c r="BP78" i="2"/>
  <c r="BE78" i="2"/>
  <c r="BD78" i="2" s="1"/>
  <c r="BC78" i="2"/>
  <c r="BB78" i="2" s="1"/>
  <c r="CI77" i="2"/>
  <c r="BP77" i="2"/>
  <c r="BE77" i="2"/>
  <c r="BD77" i="2" s="1"/>
  <c r="BC77" i="2"/>
  <c r="BB77" i="2" s="1"/>
  <c r="CI76" i="2"/>
  <c r="BP76" i="2"/>
  <c r="BE76" i="2"/>
  <c r="BD76" i="2" s="1"/>
  <c r="BC76" i="2"/>
  <c r="BB76" i="2" s="1"/>
  <c r="CI75" i="2"/>
  <c r="BP75" i="2"/>
  <c r="BE75" i="2"/>
  <c r="BD75" i="2" s="1"/>
  <c r="BC75" i="2"/>
  <c r="BB75" i="2" s="1"/>
  <c r="CI74" i="2"/>
  <c r="BP74" i="2"/>
  <c r="BE74" i="2"/>
  <c r="BD74" i="2" s="1"/>
  <c r="BC74" i="2"/>
  <c r="BB74" i="2" s="1"/>
  <c r="CI73" i="2"/>
  <c r="BP73" i="2"/>
  <c r="BE73" i="2"/>
  <c r="BD73" i="2" s="1"/>
  <c r="BC73" i="2"/>
  <c r="BB73" i="2" s="1"/>
  <c r="CI72" i="2"/>
  <c r="BE72" i="2" s="1"/>
  <c r="BD72" i="2" s="1"/>
  <c r="BP72" i="2"/>
  <c r="BC72" i="2"/>
  <c r="BB72" i="2" s="1"/>
  <c r="CI71" i="2"/>
  <c r="BE71" i="2" s="1"/>
  <c r="BD71" i="2" s="1"/>
  <c r="BP71" i="2"/>
  <c r="BC71" i="2"/>
  <c r="BB71" i="2" s="1"/>
  <c r="CI70" i="2"/>
  <c r="BE70" i="2" s="1"/>
  <c r="BD70" i="2" s="1"/>
  <c r="BP70" i="2"/>
  <c r="BC70" i="2"/>
  <c r="BB70" i="2" s="1"/>
  <c r="CI69" i="2"/>
  <c r="BE69" i="2" s="1"/>
  <c r="BD69" i="2" s="1"/>
  <c r="BP69" i="2"/>
  <c r="BC69" i="2"/>
  <c r="BB69" i="2" s="1"/>
  <c r="CI68" i="2"/>
  <c r="BE68" i="2" s="1"/>
  <c r="BD68" i="2" s="1"/>
  <c r="BP68" i="2"/>
  <c r="BC68" i="2"/>
  <c r="BB68" i="2" s="1"/>
  <c r="CI67" i="2"/>
  <c r="BE67" i="2" s="1"/>
  <c r="BD67" i="2" s="1"/>
  <c r="BP67" i="2"/>
  <c r="BC67" i="2"/>
  <c r="BB67" i="2" s="1"/>
  <c r="CI66" i="2"/>
  <c r="BP66" i="2"/>
  <c r="BE66" i="2"/>
  <c r="BD66" i="2" s="1"/>
  <c r="BC66" i="2"/>
  <c r="BB66" i="2" s="1"/>
  <c r="CI65" i="2"/>
  <c r="BP65" i="2"/>
  <c r="BE65" i="2"/>
  <c r="BD65" i="2" s="1"/>
  <c r="BC65" i="2"/>
  <c r="BB65" i="2" s="1"/>
  <c r="N65" i="2"/>
  <c r="M65" i="2"/>
  <c r="L65" i="2"/>
  <c r="CI64" i="2"/>
  <c r="BP64" i="2"/>
  <c r="BE64" i="2"/>
  <c r="BD64" i="2" s="1"/>
  <c r="BC64" i="2"/>
  <c r="BB64" i="2" s="1"/>
  <c r="N64" i="2"/>
  <c r="M64" i="2"/>
  <c r="L64" i="2"/>
  <c r="CI63" i="2"/>
  <c r="BP63" i="2"/>
  <c r="BE63" i="2"/>
  <c r="BD63" i="2" s="1"/>
  <c r="BC63" i="2"/>
  <c r="BB63" i="2" s="1"/>
  <c r="N63" i="2"/>
  <c r="M63" i="2"/>
  <c r="L63" i="2"/>
  <c r="CI62" i="2"/>
  <c r="BP62" i="2"/>
  <c r="BE62" i="2"/>
  <c r="BD62" i="2" s="1"/>
  <c r="BC62" i="2"/>
  <c r="BB62" i="2" s="1"/>
  <c r="N62" i="2"/>
  <c r="M62" i="2"/>
  <c r="L62" i="2"/>
  <c r="CI61" i="2"/>
  <c r="BP61" i="2"/>
  <c r="BE61" i="2"/>
  <c r="BD61" i="2" s="1"/>
  <c r="BC61" i="2"/>
  <c r="BB61" i="2" s="1"/>
  <c r="N61" i="2"/>
  <c r="M61" i="2"/>
  <c r="L61" i="2"/>
  <c r="CI60" i="2"/>
  <c r="BP60" i="2"/>
  <c r="BE60" i="2"/>
  <c r="BD60" i="2" s="1"/>
  <c r="BC60" i="2"/>
  <c r="BB60" i="2" s="1"/>
  <c r="N60" i="2"/>
  <c r="M60" i="2"/>
  <c r="L60" i="2"/>
  <c r="CI59" i="2"/>
  <c r="BP59" i="2"/>
  <c r="BE59" i="2"/>
  <c r="BD59" i="2" s="1"/>
  <c r="BC59" i="2"/>
  <c r="BB59" i="2" s="1"/>
  <c r="CI58" i="2"/>
  <c r="BP58" i="2"/>
  <c r="BE58" i="2"/>
  <c r="BD58" i="2" s="1"/>
  <c r="BC58" i="2"/>
  <c r="BB58" i="2" s="1"/>
  <c r="N58" i="2"/>
  <c r="N59" i="2" s="1"/>
  <c r="M58" i="2"/>
  <c r="M59" i="2" s="1"/>
  <c r="L58" i="2"/>
  <c r="L59" i="2" s="1"/>
  <c r="CI57" i="2"/>
  <c r="BP57" i="2"/>
  <c r="BE57" i="2"/>
  <c r="BD57" i="2" s="1"/>
  <c r="BC57" i="2"/>
  <c r="BB57" i="2" s="1"/>
  <c r="CI56" i="2"/>
  <c r="BP56" i="2"/>
  <c r="BE56" i="2"/>
  <c r="BD56" i="2" s="1"/>
  <c r="BC56" i="2"/>
  <c r="BB56" i="2" s="1"/>
  <c r="N56" i="2"/>
  <c r="M56" i="2"/>
  <c r="L56" i="2"/>
  <c r="CI55" i="2"/>
  <c r="BP55" i="2"/>
  <c r="BE55" i="2"/>
  <c r="BD55" i="2" s="1"/>
  <c r="BC55" i="2"/>
  <c r="BB55" i="2" s="1"/>
  <c r="BP54" i="2"/>
  <c r="BE54" i="2"/>
  <c r="BD54" i="2" s="1"/>
  <c r="BC54" i="2"/>
  <c r="BB54" i="2" s="1"/>
  <c r="BP53" i="2"/>
  <c r="BE53" i="2"/>
  <c r="BD53" i="2" s="1"/>
  <c r="BC53" i="2"/>
  <c r="BB53" i="2" s="1"/>
  <c r="BP52" i="2"/>
  <c r="BE52" i="2"/>
  <c r="BD52" i="2" s="1"/>
  <c r="BC52" i="2"/>
  <c r="BB52" i="2" s="1"/>
  <c r="BP51" i="2"/>
  <c r="BE51" i="2"/>
  <c r="BD51" i="2" s="1"/>
  <c r="BC51" i="2"/>
  <c r="BB51" i="2" s="1"/>
  <c r="N51" i="2"/>
  <c r="N52" i="2" s="1"/>
  <c r="N53" i="2" s="1"/>
  <c r="N54" i="2" s="1"/>
  <c r="N55" i="2" s="1"/>
  <c r="M51" i="2"/>
  <c r="M52" i="2" s="1"/>
  <c r="M53" i="2" s="1"/>
  <c r="M54" i="2" s="1"/>
  <c r="M55" i="2" s="1"/>
  <c r="L51" i="2"/>
  <c r="L52" i="2" s="1"/>
  <c r="L53" i="2" s="1"/>
  <c r="L54" i="2" s="1"/>
  <c r="L55" i="2" s="1"/>
  <c r="BP50" i="2"/>
  <c r="BE50" i="2"/>
  <c r="BD50" i="2" s="1"/>
  <c r="BC50" i="2"/>
  <c r="BB50" i="2" s="1"/>
  <c r="N50" i="2"/>
  <c r="M50" i="2"/>
  <c r="L50" i="2"/>
  <c r="BP49" i="2"/>
  <c r="BE49" i="2"/>
  <c r="BD49" i="2" s="1"/>
  <c r="BC49" i="2"/>
  <c r="BB49" i="2" s="1"/>
  <c r="N49" i="2"/>
  <c r="M49" i="2"/>
  <c r="L49" i="2"/>
  <c r="BP48" i="2"/>
  <c r="BE48" i="2"/>
  <c r="BD48" i="2" s="1"/>
  <c r="BC48" i="2"/>
  <c r="BB48" i="2" s="1"/>
  <c r="N48" i="2"/>
  <c r="M48" i="2"/>
  <c r="L48" i="2"/>
  <c r="BP47" i="2"/>
  <c r="BE47" i="2"/>
  <c r="BD47" i="2" s="1"/>
  <c r="BC47" i="2"/>
  <c r="BB47" i="2" s="1"/>
  <c r="N47" i="2"/>
  <c r="M47" i="2"/>
  <c r="L47" i="2"/>
  <c r="BP46" i="2"/>
  <c r="BE46" i="2"/>
  <c r="BD46" i="2" s="1"/>
  <c r="BC46" i="2"/>
  <c r="BB46" i="2" s="1"/>
  <c r="CI45" i="2"/>
  <c r="BP45" i="2"/>
  <c r="BE45" i="2"/>
  <c r="BD45" i="2" s="1"/>
  <c r="BC45" i="2"/>
  <c r="BB45" i="2" s="1"/>
  <c r="N45" i="2"/>
  <c r="N46" i="2" s="1"/>
  <c r="M45" i="2"/>
  <c r="M46" i="2" s="1"/>
  <c r="L45" i="2"/>
  <c r="L46" i="2" s="1"/>
  <c r="CI44" i="2"/>
  <c r="BP44" i="2"/>
  <c r="BE44" i="2"/>
  <c r="BD44" i="2" s="1"/>
  <c r="BC44" i="2"/>
  <c r="BB44" i="2" s="1"/>
  <c r="N44" i="2"/>
  <c r="N57" i="2" s="1"/>
  <c r="M44" i="2"/>
  <c r="M57" i="2" s="1"/>
  <c r="L44" i="2"/>
  <c r="L57" i="2" s="1"/>
  <c r="CI43" i="2"/>
  <c r="BP43" i="2"/>
  <c r="BE43" i="2"/>
  <c r="BD43" i="2" s="1"/>
  <c r="BC43" i="2"/>
  <c r="BB43" i="2" s="1"/>
  <c r="CI42" i="2"/>
  <c r="BP42" i="2"/>
  <c r="BE42" i="2"/>
  <c r="BD42" i="2" s="1"/>
  <c r="BC42" i="2"/>
  <c r="BB42" i="2" s="1"/>
  <c r="CI41" i="2"/>
  <c r="BP41" i="2"/>
  <c r="BE41" i="2"/>
  <c r="BD41" i="2" s="1"/>
  <c r="BC41" i="2"/>
  <c r="BB41" i="2" s="1"/>
  <c r="CI40" i="2"/>
  <c r="BP40" i="2"/>
  <c r="BE40" i="2"/>
  <c r="BD40" i="2" s="1"/>
  <c r="BC40" i="2"/>
  <c r="BB40" i="2" s="1"/>
  <c r="CI39" i="2"/>
  <c r="BP39" i="2"/>
  <c r="BE39" i="2"/>
  <c r="BD39" i="2" s="1"/>
  <c r="BC39" i="2"/>
  <c r="BB39" i="2" s="1"/>
  <c r="CI38" i="2"/>
  <c r="BP38" i="2"/>
  <c r="BE38" i="2"/>
  <c r="BD38" i="2" s="1"/>
  <c r="BC38" i="2"/>
  <c r="BB38" i="2" s="1"/>
  <c r="CI37" i="2"/>
  <c r="BP37" i="2"/>
  <c r="BE37" i="2"/>
  <c r="BD37" i="2" s="1"/>
  <c r="BC37" i="2"/>
  <c r="BB37" i="2" s="1"/>
  <c r="CI36" i="2"/>
  <c r="BP36" i="2"/>
  <c r="BE36" i="2"/>
  <c r="BD36" i="2" s="1"/>
  <c r="BC36" i="2"/>
  <c r="BB36" i="2" s="1"/>
  <c r="CI35" i="2"/>
  <c r="BP35" i="2"/>
  <c r="BE35" i="2"/>
  <c r="BD35" i="2" s="1"/>
  <c r="BC35" i="2"/>
  <c r="BB35" i="2" s="1"/>
  <c r="CI34" i="2"/>
  <c r="BP34" i="2"/>
  <c r="BE34" i="2"/>
  <c r="BD34" i="2" s="1"/>
  <c r="BC34" i="2"/>
  <c r="BB34" i="2" s="1"/>
  <c r="CI33" i="2"/>
  <c r="BP33" i="2"/>
  <c r="BE33" i="2"/>
  <c r="BD33" i="2" s="1"/>
  <c r="BC33" i="2"/>
  <c r="BB33" i="2" s="1"/>
  <c r="CI32" i="2"/>
  <c r="BP32" i="2"/>
  <c r="BE32" i="2"/>
  <c r="BD32" i="2" s="1"/>
  <c r="BC32" i="2"/>
  <c r="BB32" i="2" s="1"/>
  <c r="CI31" i="2"/>
  <c r="BP31" i="2"/>
  <c r="BE31" i="2"/>
  <c r="BD31" i="2" s="1"/>
  <c r="BC31" i="2"/>
  <c r="BB31" i="2" s="1"/>
  <c r="CI30" i="2"/>
  <c r="BP30" i="2"/>
  <c r="BE30" i="2"/>
  <c r="BD30" i="2" s="1"/>
  <c r="BC30" i="2"/>
  <c r="BB30" i="2" s="1"/>
  <c r="CI29" i="2"/>
  <c r="BP29" i="2"/>
  <c r="BE29" i="2"/>
  <c r="BD29" i="2" s="1"/>
  <c r="BC29" i="2"/>
  <c r="BB29" i="2" s="1"/>
  <c r="CI28" i="2"/>
  <c r="BP28" i="2"/>
  <c r="BE28" i="2"/>
  <c r="BD28" i="2" s="1"/>
  <c r="BC28" i="2"/>
  <c r="BB28" i="2" s="1"/>
  <c r="CI27" i="2"/>
  <c r="BP27" i="2"/>
  <c r="BE27" i="2"/>
  <c r="BD27" i="2" s="1"/>
  <c r="BC27" i="2"/>
  <c r="BB27" i="2" s="1"/>
  <c r="CI26" i="2"/>
  <c r="BP26" i="2"/>
  <c r="BE26" i="2"/>
  <c r="BD26" i="2" s="1"/>
  <c r="BC26" i="2"/>
  <c r="BB26" i="2" s="1"/>
  <c r="CI25" i="2"/>
  <c r="BP25" i="2"/>
  <c r="BE25" i="2"/>
  <c r="BD25" i="2" s="1"/>
  <c r="BC25" i="2"/>
  <c r="BB25" i="2" s="1"/>
  <c r="CI24" i="2"/>
  <c r="BP24" i="2"/>
  <c r="BE24" i="2"/>
  <c r="BD24" i="2" s="1"/>
  <c r="BC24" i="2"/>
  <c r="BB24" i="2" s="1"/>
  <c r="CI23" i="2"/>
  <c r="BP23" i="2"/>
  <c r="BE23" i="2"/>
  <c r="BD23" i="2" s="1"/>
  <c r="BC23" i="2"/>
  <c r="BB23" i="2" s="1"/>
  <c r="CI22" i="2"/>
  <c r="BP22" i="2"/>
  <c r="BE22" i="2"/>
  <c r="BD22" i="2" s="1"/>
  <c r="BC22" i="2"/>
  <c r="BB22" i="2" s="1"/>
  <c r="CI21" i="2"/>
  <c r="BP21" i="2"/>
  <c r="BE21" i="2"/>
  <c r="BD21" i="2" s="1"/>
  <c r="BC21" i="2"/>
  <c r="BB21" i="2" s="1"/>
  <c r="CI20" i="2"/>
  <c r="BP20" i="2"/>
  <c r="BE20" i="2"/>
  <c r="BD20" i="2" s="1"/>
  <c r="BC20" i="2"/>
  <c r="BB20" i="2" s="1"/>
  <c r="CI19" i="2"/>
  <c r="BP19" i="2"/>
  <c r="BE19" i="2"/>
  <c r="BD19" i="2" s="1"/>
  <c r="BC19" i="2"/>
  <c r="BB19" i="2" s="1"/>
  <c r="CI18" i="2"/>
  <c r="BP18" i="2"/>
  <c r="BE18" i="2"/>
  <c r="BD18" i="2" s="1"/>
  <c r="BC18" i="2"/>
  <c r="BB18" i="2" s="1"/>
  <c r="CI17" i="2"/>
  <c r="BP17" i="2"/>
  <c r="BE17" i="2"/>
  <c r="BD17" i="2" s="1"/>
  <c r="BC17" i="2"/>
  <c r="BB17" i="2" s="1"/>
  <c r="CI16" i="2"/>
  <c r="BP16" i="2"/>
  <c r="BE16" i="2"/>
  <c r="BD16" i="2" s="1"/>
  <c r="BC16" i="2"/>
  <c r="BB16" i="2" s="1"/>
  <c r="CI15" i="2"/>
  <c r="BP15" i="2"/>
  <c r="BE15" i="2"/>
  <c r="BD15" i="2" s="1"/>
  <c r="BC15" i="2"/>
  <c r="BB15" i="2" s="1"/>
  <c r="CI14" i="2"/>
  <c r="BP14" i="2"/>
  <c r="BE14" i="2"/>
  <c r="BD14" i="2" s="1"/>
  <c r="BC14" i="2"/>
  <c r="BB14" i="2" s="1"/>
  <c r="CI13" i="2"/>
  <c r="BP13" i="2"/>
  <c r="BE13" i="2"/>
  <c r="BD13" i="2" s="1"/>
  <c r="BC13" i="2"/>
  <c r="BB13" i="2" s="1"/>
  <c r="AQ13" i="2"/>
  <c r="CI12" i="2"/>
  <c r="BP12" i="2"/>
  <c r="BE12" i="2"/>
  <c r="BD12" i="2" s="1"/>
  <c r="BC12" i="2"/>
  <c r="BB12" i="2" s="1"/>
  <c r="AR12" i="2"/>
  <c r="AP12" i="2"/>
  <c r="CI11" i="2"/>
  <c r="BP11" i="2"/>
  <c r="BE11" i="2"/>
  <c r="BD11" i="2" s="1"/>
  <c r="BC11" i="2"/>
  <c r="BB11" i="2" s="1"/>
  <c r="AQ11" i="2"/>
  <c r="CI10" i="2"/>
  <c r="BP10" i="2"/>
  <c r="BE10" i="2"/>
  <c r="BD10" i="2" s="1"/>
  <c r="BC10" i="2"/>
  <c r="BB10" i="2" s="1"/>
  <c r="AR10" i="2"/>
  <c r="AP10" i="2"/>
  <c r="CI9" i="2"/>
  <c r="BP9" i="2"/>
  <c r="BE9" i="2"/>
  <c r="BD9" i="2" s="1"/>
  <c r="BC9" i="2"/>
  <c r="BB9" i="2" s="1"/>
  <c r="AQ9" i="2"/>
  <c r="CI8" i="2"/>
  <c r="BP8" i="2"/>
  <c r="BE8" i="2"/>
  <c r="BD8" i="2" s="1"/>
  <c r="BC8" i="2"/>
  <c r="BB8" i="2" s="1"/>
  <c r="AR8" i="2"/>
  <c r="AP8" i="2"/>
  <c r="CI7" i="2"/>
  <c r="BP7" i="2"/>
  <c r="BE7" i="2"/>
  <c r="BD7" i="2" s="1"/>
  <c r="BC7" i="2"/>
  <c r="BB7" i="2" s="1"/>
  <c r="AQ7" i="2"/>
  <c r="CI6" i="2"/>
  <c r="BP6" i="2"/>
  <c r="BE6" i="2"/>
  <c r="BD6" i="2" s="1"/>
  <c r="BC6" i="2"/>
  <c r="BB6" i="2" s="1"/>
  <c r="AR6" i="2"/>
  <c r="AP6" i="2"/>
  <c r="CI5" i="2"/>
  <c r="BP5" i="2"/>
  <c r="BE5" i="2"/>
  <c r="BD5" i="2" s="1"/>
  <c r="BC5" i="2"/>
  <c r="BB5" i="2" s="1"/>
  <c r="AQ5" i="2"/>
  <c r="CI4" i="2"/>
  <c r="BP4" i="2"/>
  <c r="BE4" i="2"/>
  <c r="BD4" i="2" s="1"/>
  <c r="BC4" i="2"/>
  <c r="BB4" i="2" s="1"/>
  <c r="AR4" i="2"/>
  <c r="AP4" i="2"/>
  <c r="CO3" i="2"/>
  <c r="CI3" i="2"/>
  <c r="BP3" i="2"/>
  <c r="BE3" i="2"/>
  <c r="BD3" i="2" s="1"/>
  <c r="BC3" i="2"/>
  <c r="BB3" i="2" s="1"/>
  <c r="AQ3" i="2"/>
  <c r="BC1" i="2"/>
  <c r="K30" i="1" l="1"/>
  <c r="M30" i="1" s="1"/>
  <c r="CN4" i="2"/>
  <c r="CO4" i="2"/>
  <c r="CN3" i="2"/>
  <c r="AO4" i="2"/>
  <c r="AO6" i="2"/>
  <c r="AO8" i="2"/>
  <c r="AO10" i="2"/>
  <c r="AO12" i="2"/>
  <c r="AO14" i="2"/>
  <c r="AO16" i="2"/>
  <c r="AO18" i="2"/>
  <c r="AO20" i="2"/>
  <c r="AO22" i="2"/>
  <c r="AO24" i="2"/>
  <c r="AO26" i="2"/>
  <c r="AO28" i="2"/>
  <c r="AO30" i="2"/>
  <c r="AO32" i="2"/>
  <c r="AN3" i="2"/>
  <c r="AO5" i="2"/>
  <c r="AO7" i="2"/>
  <c r="AO9" i="2"/>
  <c r="AO11" i="2"/>
  <c r="AO13" i="2"/>
  <c r="AO15" i="2"/>
  <c r="AO17" i="2"/>
  <c r="AO19" i="2"/>
  <c r="AO21" i="2"/>
  <c r="AO23" i="2"/>
  <c r="AO25" i="2"/>
  <c r="AO27" i="2"/>
  <c r="AO29" i="2"/>
  <c r="AO31" i="2"/>
  <c r="AO3" i="2"/>
  <c r="AN4" i="2"/>
  <c r="AN6" i="2"/>
  <c r="AN8" i="2"/>
  <c r="AN10" i="2"/>
  <c r="AN12" i="2"/>
  <c r="AN14" i="2"/>
  <c r="AN16" i="2"/>
  <c r="AN18" i="2"/>
  <c r="AN20" i="2"/>
  <c r="AN22" i="2"/>
  <c r="AN24" i="2"/>
  <c r="AN26" i="2"/>
  <c r="AN28" i="2"/>
  <c r="AN30" i="2"/>
  <c r="AN32" i="2"/>
  <c r="AN5" i="2"/>
  <c r="AN7" i="2"/>
  <c r="AN9" i="2"/>
  <c r="AN11" i="2"/>
  <c r="AN13" i="2"/>
  <c r="AN15" i="2"/>
  <c r="AN17" i="2"/>
  <c r="AN19" i="2"/>
  <c r="AN21" i="2"/>
  <c r="AN23" i="2"/>
  <c r="AN25" i="2"/>
  <c r="AN27" i="2"/>
  <c r="AN29" i="2"/>
  <c r="AN31" i="2"/>
  <c r="AP3" i="2"/>
  <c r="AR3" i="2"/>
  <c r="AQ4" i="2"/>
  <c r="AP5" i="2"/>
  <c r="AR5" i="2"/>
  <c r="AQ6" i="2"/>
  <c r="AP7" i="2"/>
  <c r="AR7" i="2"/>
  <c r="AQ8" i="2"/>
  <c r="AP9" i="2"/>
  <c r="AR9" i="2"/>
  <c r="AQ10" i="2"/>
  <c r="AP11" i="2"/>
  <c r="AR11" i="2"/>
  <c r="AQ12" i="2"/>
  <c r="AP13" i="2"/>
  <c r="AR13" i="2"/>
  <c r="J6" i="1" l="1"/>
  <c r="J39" i="1" l="1"/>
  <c r="N39" i="1" l="1"/>
  <c r="M39" i="1"/>
  <c r="L39" i="1"/>
  <c r="K39" i="1"/>
  <c r="I39" i="1"/>
  <c r="E39" i="1"/>
  <c r="D31" i="1"/>
  <c r="E31" i="1"/>
  <c r="E32" i="1" s="1"/>
  <c r="X34" i="1" s="1"/>
  <c r="F34" i="1" s="1"/>
  <c r="F39" i="1" l="1"/>
  <c r="G41" i="1"/>
  <c r="G31" i="1"/>
  <c r="G32" i="1" s="1"/>
  <c r="Z34" i="1" s="1"/>
  <c r="H34" i="1" s="1"/>
  <c r="H39" i="1" s="1"/>
  <c r="G42" i="1" s="1"/>
  <c r="O34" i="1" l="1"/>
  <c r="G44" i="1"/>
  <c r="I31" i="1"/>
  <c r="I32" i="1" s="1"/>
  <c r="K31" i="1" l="1"/>
  <c r="K32" i="1" s="1"/>
  <c r="M31" i="1" l="1"/>
  <c r="M32" i="1" s="1"/>
</calcChain>
</file>

<file path=xl/comments1.xml><?xml version="1.0" encoding="utf-8"?>
<comments xmlns="http://schemas.openxmlformats.org/spreadsheetml/2006/main">
  <authors>
    <author>Autor</author>
  </authors>
  <commentList>
    <comment ref="F3" authorId="0" shapeId="0">
      <text>
        <r>
          <rPr>
            <sz val="9"/>
            <color indexed="81"/>
            <rFont val="Tahoma"/>
            <family val="2"/>
            <charset val="238"/>
          </rPr>
          <t>Uveďte název projektu dle právního aktu o poskytnutí podpory.</t>
        </r>
      </text>
    </comment>
    <comment ref="F5" authorId="0" shapeId="0">
      <text>
        <r>
          <rPr>
            <sz val="9"/>
            <color indexed="81"/>
            <rFont val="Tahoma"/>
            <family val="2"/>
            <charset val="238"/>
          </rPr>
          <t xml:space="preserve">Jedná se o zaměstnavatele, u kterého pracovník vykonává danou pozici. </t>
        </r>
      </text>
    </comment>
    <comment ref="F6" authorId="0" shapeId="0">
      <text>
        <r>
          <rPr>
            <sz val="9"/>
            <color indexed="81"/>
            <rFont val="Tahoma"/>
            <family val="2"/>
            <charset val="238"/>
          </rPr>
          <t>Jedná se o položku rozpočtu, ze které je úvazek daného pracovníka hrazen.</t>
        </r>
      </text>
    </comment>
    <comment ref="A7" authorId="0" shapeId="0">
      <text>
        <r>
          <rPr>
            <sz val="9"/>
            <color indexed="81"/>
            <rFont val="Tahoma"/>
            <family val="2"/>
            <charset val="238"/>
          </rPr>
          <t>Zpravidla vyplývá ze smlouvy/dohody. Pokud je tato výše úvazku flexibilní, vyplývá z počtu hodin odpracovaných pro projekt v rámci daného měsíce spadajících do režimu přímých výdajů.
Uvádějte úvazek v intervalu 0 - 1, nebo počtem hodin za měsíc.</t>
        </r>
      </text>
    </comment>
    <comment ref="F7" authorId="0" shapeId="0">
      <text>
        <r>
          <rPr>
            <sz val="9"/>
            <color indexed="81"/>
            <rFont val="Tahoma"/>
            <family val="2"/>
            <charset val="238"/>
          </rPr>
          <t>Vyberte z rolovacího menu - Pracovní smlouva, DPČ nebo DPP.</t>
        </r>
      </text>
    </comment>
    <comment ref="A8" authorId="0" shapeId="0">
      <text>
        <r>
          <rPr>
            <sz val="9"/>
            <color indexed="81"/>
            <rFont val="Tahoma"/>
            <family val="2"/>
            <charset val="238"/>
          </rPr>
          <t xml:space="preserve">Jedná se o součet všech úvazků pracovníka u zaměstnavatele, u kterého zastává pozici prokazovanou tímto pracovním výkazem. Započítávají se pracovní úvazky v rámci PS, DPČ a DPP. 
</t>
        </r>
      </text>
    </comment>
    <comment ref="F8" authorId="0" shapeId="0">
      <text>
        <r>
          <rPr>
            <sz val="9"/>
            <color indexed="81"/>
            <rFont val="Tahoma"/>
            <family val="2"/>
            <charset val="238"/>
          </rPr>
          <t xml:space="preserve">Zadejte datum zahájení sledovaného období. </t>
        </r>
      </text>
    </comment>
    <comment ref="A9" authorId="0" shapeId="0">
      <text>
        <r>
          <rPr>
            <sz val="9"/>
            <color indexed="81"/>
            <rFont val="Tahoma"/>
            <family val="2"/>
            <charset val="238"/>
          </rPr>
          <t>Jedná se o celkový úvazek, který má pracovník u příjemce či partnerů podílejících se na realizaci projektu.</t>
        </r>
        <r>
          <rPr>
            <sz val="9"/>
            <color indexed="81"/>
            <rFont val="Tahoma"/>
            <family val="2"/>
            <charset val="238"/>
          </rPr>
          <t xml:space="preserve">
</t>
        </r>
      </text>
    </comment>
    <comment ref="F9" authorId="0" shapeId="0">
      <text>
        <r>
          <rPr>
            <sz val="9"/>
            <color indexed="81"/>
            <rFont val="Tahoma"/>
            <family val="2"/>
            <charset val="238"/>
          </rPr>
          <t xml:space="preserve">Zadejte datum ukončení sledovaného období. </t>
        </r>
      </text>
    </comment>
    <comment ref="A12" authorId="0" shapeId="0">
      <text>
        <r>
          <rPr>
            <sz val="9"/>
            <color indexed="81"/>
            <rFont val="Tahoma"/>
            <family val="2"/>
            <charset val="238"/>
          </rPr>
          <t xml:space="preserve">Označuje počet skupin činností, v případě potřeby lze přidat další řádky. 
</t>
        </r>
      </text>
    </comment>
    <comment ref="B12" authorId="0" shapeId="0">
      <text>
        <r>
          <rPr>
            <sz val="9"/>
            <color indexed="81"/>
            <rFont val="Tahoma"/>
            <family val="2"/>
            <charset val="238"/>
          </rPr>
          <t>Uveďte skupinu činností, v rámci které byly vyvíjeny konkrétní činosti. Lze například uvést číslo KA a "lektorská činnost", tvorba dokumentu, který je produktem, apod.</t>
        </r>
      </text>
    </comment>
    <comment ref="C12" authorId="0" shapeId="0">
      <text>
        <r>
          <rPr>
            <sz val="9"/>
            <color indexed="81"/>
            <rFont val="Tahoma"/>
            <family val="2"/>
            <charset val="238"/>
          </rPr>
          <t xml:space="preserve">Uveďte popis činností, které byly v rámci dané skupiny činností vykonávány ve sledovaném období.
Hodiny související s dovolenou, svátky, pracovní neschopností a dalšími překážkami se do této části nevyplňují. </t>
        </r>
      </text>
    </comment>
    <comment ref="A29" authorId="0" shapeId="0">
      <text>
        <r>
          <rPr>
            <sz val="9"/>
            <color indexed="81"/>
            <rFont val="Tahoma"/>
            <family val="2"/>
            <charset val="238"/>
          </rPr>
          <t>Počítá se automaticky dle počtu hodin uvedených v přehledu činností vykonaných pro projekt v režimu přímých výdajů.</t>
        </r>
      </text>
    </comment>
    <comment ref="A31" authorId="0" shapeId="0">
      <text>
        <r>
          <rPr>
            <b/>
            <sz val="9"/>
            <color indexed="81"/>
            <rFont val="Tahoma"/>
            <family val="2"/>
            <charset val="238"/>
          </rPr>
          <t>Autor:</t>
        </r>
        <r>
          <rPr>
            <sz val="9"/>
            <color indexed="81"/>
            <rFont val="Tahoma"/>
            <family val="2"/>
            <charset val="238"/>
          </rPr>
          <t xml:space="preserve">
Uveďte fond pracovní doby za daný měsíc sledovaného období.</t>
        </r>
      </text>
    </comment>
    <comment ref="C33" authorId="0" shapeId="0">
      <text>
        <r>
          <rPr>
            <sz val="9"/>
            <color indexed="81"/>
            <rFont val="Tahoma"/>
            <family val="2"/>
            <charset val="238"/>
          </rPr>
          <t>Počet odpracovaných hodin celkem za všechny pracovní úvazky a dohody  u zaměstnavatele, u kterého pracovník zastává pozici prokazovanou tímto pracovním výkazem.</t>
        </r>
      </text>
    </comment>
    <comment ref="D33" authorId="0" shapeId="0">
      <text>
        <r>
          <rPr>
            <sz val="9"/>
            <color indexed="81"/>
            <rFont val="Tahoma"/>
            <family val="2"/>
            <charset val="238"/>
          </rPr>
          <t>Počet hodin odpovídajících zapojení do projektu v režimu přímých výdajů (dle velikosti úvazku). Zaokrouhluje se na dvě desetinná místa matematicky.</t>
        </r>
      </text>
    </comment>
    <comment ref="E33" authorId="0" shapeId="0">
      <text>
        <r>
          <rPr>
            <sz val="9"/>
            <color indexed="81"/>
            <rFont val="Tahoma"/>
            <family val="2"/>
            <charset val="238"/>
          </rPr>
          <t>Počet hodin celkem za všechny pracovní úvazky u zaměstnavatele, u kterého pracovník zastává pozici prokazovanou tímto pracovním výkazem.</t>
        </r>
      </text>
    </comment>
    <comment ref="F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G33" authorId="0" shapeId="0">
      <text>
        <r>
          <rPr>
            <sz val="9"/>
            <color indexed="81"/>
            <rFont val="Tahoma"/>
            <family val="2"/>
            <charset val="238"/>
          </rPr>
          <t>Počet hodin celkem za všechny pracovní úvazky u zaměstnavatele, u kterého pracovník zastává pozici prokazovanou tímto pracovním výkazem.</t>
        </r>
      </text>
    </comment>
    <comment ref="H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I33" authorId="0" shapeId="0">
      <text>
        <r>
          <rPr>
            <sz val="9"/>
            <color indexed="81"/>
            <rFont val="Tahoma"/>
            <family val="2"/>
            <charset val="238"/>
          </rPr>
          <t>Počet hodin celkem za všechny pracovní úvazky u zaměstnavatele, u kterého pracovník zastává pozici prokazovanou tímto pracovním výkazem.</t>
        </r>
      </text>
    </comment>
    <comment ref="J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K33" authorId="0" shapeId="0">
      <text>
        <r>
          <rPr>
            <sz val="9"/>
            <color indexed="81"/>
            <rFont val="Tahoma"/>
            <family val="2"/>
            <charset val="238"/>
          </rPr>
          <t>Počet hodin celkem za všechny pracovní úvazky u zaměstnavatele, u kterého pracovník zastává pozici prokazovanou tímto pracovním výkazem.</t>
        </r>
      </text>
    </comment>
    <comment ref="L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M33" authorId="0" shapeId="0">
      <text>
        <r>
          <rPr>
            <sz val="9"/>
            <color indexed="81"/>
            <rFont val="Tahoma"/>
            <family val="2"/>
            <charset val="238"/>
          </rPr>
          <t>Počet hodin celkem za všechny pracovní úvazky u zaměstnavatele, u kterého pracovník zastává pozici prokazovanou tímto pracovním výkazem.</t>
        </r>
      </text>
    </comment>
    <comment ref="N33" authorId="0" shapeId="0">
      <text>
        <r>
          <rPr>
            <sz val="9"/>
            <color indexed="81"/>
            <rFont val="Tahoma"/>
            <family val="2"/>
            <charset val="238"/>
          </rPr>
          <t>Počet hodin dovolené odpovídající zapojení do projektu v režimu přímých výdajů (dle velikosti úvazku). Zaokrouhluje se na dvě desetinná místa matematicky.</t>
        </r>
      </text>
    </comment>
    <comment ref="A44" authorId="0" shapeId="0">
      <text>
        <r>
          <rPr>
            <sz val="9"/>
            <color indexed="81"/>
            <rFont val="Tahoma"/>
            <family val="2"/>
            <charset val="238"/>
          </rPr>
          <t xml:space="preserve">Provádí kontrolu, zda jsou všechny odpracované hodiny v režimu přímých výdajů v rámci přehledu činností rozepsány do jednotlivých měsíců, podle toho, kdy byly skutečně odpracovány. </t>
        </r>
      </text>
    </comment>
  </commentList>
</comments>
</file>

<file path=xl/comments2.xml><?xml version="1.0" encoding="utf-8"?>
<comments xmlns="http://schemas.openxmlformats.org/spreadsheetml/2006/main">
  <authors>
    <author>Autor</author>
  </authors>
  <commentList>
    <comment ref="BH90" authorId="0" shapeId="0">
      <text>
        <r>
          <rPr>
            <b/>
            <sz val="9"/>
            <color indexed="81"/>
            <rFont val="Tahoma"/>
            <family val="2"/>
            <charset val="238"/>
          </rPr>
          <t xml:space="preserve">Změnit současný název akce - "virtuální nemocnice"
</t>
        </r>
      </text>
    </comment>
    <comment ref="BI90" authorId="0" shapeId="0">
      <text>
        <r>
          <rPr>
            <b/>
            <sz val="9"/>
            <color indexed="81"/>
            <rFont val="Tahoma"/>
            <family val="2"/>
            <charset val="238"/>
          </rPr>
          <t xml:space="preserve">Změnit současný název akce - "virtuální nemocnice"
</t>
        </r>
      </text>
    </comment>
  </commentList>
</comments>
</file>

<file path=xl/sharedStrings.xml><?xml version="1.0" encoding="utf-8"?>
<sst xmlns="http://schemas.openxmlformats.org/spreadsheetml/2006/main" count="1911" uniqueCount="646">
  <si>
    <t>PRACOVNÍ VÝKAZ</t>
  </si>
  <si>
    <t>Registrační číslo projektu</t>
  </si>
  <si>
    <t>Název projektu</t>
  </si>
  <si>
    <t>Jméno a příjmení</t>
  </si>
  <si>
    <t>Typ pracovněprávního vztahu, k němuž se vztahuje tento výkaz</t>
  </si>
  <si>
    <t>Název pozice</t>
  </si>
  <si>
    <t xml:space="preserve">Kód položky rozpočtu </t>
  </si>
  <si>
    <t>Celková výše úvazku u všech zaměstnavatelů zapojených do realizace projektu</t>
  </si>
  <si>
    <t>Poř. č.</t>
  </si>
  <si>
    <t>Název skupiny činností</t>
  </si>
  <si>
    <t xml:space="preserve"> Popis činností</t>
  </si>
  <si>
    <t>Počet hodin</t>
  </si>
  <si>
    <t>1.</t>
  </si>
  <si>
    <t>2.</t>
  </si>
  <si>
    <t>3.</t>
  </si>
  <si>
    <t>4.</t>
  </si>
  <si>
    <t>5.</t>
  </si>
  <si>
    <t>6.</t>
  </si>
  <si>
    <t>7.</t>
  </si>
  <si>
    <t>8.</t>
  </si>
  <si>
    <t>9.</t>
  </si>
  <si>
    <t>10.</t>
  </si>
  <si>
    <t>Celkem hodin v daném měsíci</t>
  </si>
  <si>
    <t>Počet odpracovaných hodin</t>
  </si>
  <si>
    <t>Čerpání dovolené</t>
  </si>
  <si>
    <t>Počet hodin pracovní neschopnosti za něž je poskytnuta náhrada mzdy/platu/odměny z dohody</t>
  </si>
  <si>
    <t>Počet hodin ostatních překážek v práci, za něž je poskytnuta náhrada mzdy/platu/odměny z dohody*</t>
  </si>
  <si>
    <t>Počet hodin placeného svátku</t>
  </si>
  <si>
    <t xml:space="preserve">Celkem </t>
  </si>
  <si>
    <t>Datum</t>
  </si>
  <si>
    <t>…………………………………..</t>
  </si>
  <si>
    <t>Podpis pracovníka</t>
  </si>
  <si>
    <t xml:space="preserve">Podpis osoby oprávněné potvrdit správnost </t>
  </si>
  <si>
    <t>11.</t>
  </si>
  <si>
    <t>13.</t>
  </si>
  <si>
    <t>14.</t>
  </si>
  <si>
    <t>15.</t>
  </si>
  <si>
    <t>Název příjemce/partnera *)</t>
  </si>
  <si>
    <t>Čestné prohlášení pracovníka:</t>
  </si>
  <si>
    <t xml:space="preserve">*) Nehodící se škrtněte nebo odstraňte. </t>
  </si>
  <si>
    <t>Celková výše úvazku u zaměstnavatele, u kterého je sjednána prokazovaná pozice</t>
  </si>
  <si>
    <t>Přehled činností vykonaných pro projekt v režimu přímých výdajů</t>
  </si>
  <si>
    <r>
      <t xml:space="preserve">Počet skutečně odpracovaných hodin pro projekt </t>
    </r>
    <r>
      <rPr>
        <b/>
        <sz val="10"/>
        <color indexed="17"/>
        <rFont val="Arial"/>
        <family val="2"/>
        <charset val="238"/>
      </rPr>
      <t xml:space="preserve"> </t>
    </r>
    <r>
      <rPr>
        <b/>
        <sz val="10"/>
        <rFont val="Arial"/>
        <family val="2"/>
      </rPr>
      <t xml:space="preserve">v režimu přímých výdajů </t>
    </r>
  </si>
  <si>
    <t>Výše úvazku pro projekt v režimu přímých výdajů</t>
  </si>
  <si>
    <t>Počet hodin pro projekt v režimu přímých výdajů</t>
  </si>
  <si>
    <t>Celkem hodin ve sledovaném období pro projekt v režimu přímých výdajů</t>
  </si>
  <si>
    <t>Celkem hodin ve sledovaném období v rámci subjektu příjemce/partnera</t>
  </si>
  <si>
    <t>Kontrola počtu odpracovaných hodin v jednotlivých měsících ku celkovému počtu hodin vykázaných činností</t>
  </si>
  <si>
    <t xml:space="preserve">Konec sledovaného období k datu </t>
  </si>
  <si>
    <t xml:space="preserve">Začátek sledovaného období k datu </t>
  </si>
  <si>
    <t>Rozvoj JU - ESF</t>
  </si>
  <si>
    <t>CZ.02.2.69/0.0/0.0/16_015/0002348</t>
  </si>
  <si>
    <t>Ing. Veronika Hásová</t>
  </si>
  <si>
    <t>Jihočeská univerzita v Českých Budějovicích</t>
  </si>
  <si>
    <t>Projektový a finanční manažer 2</t>
  </si>
  <si>
    <t>1.1.1.1.1.2</t>
  </si>
  <si>
    <t>Pracovní smlouva</t>
  </si>
  <si>
    <t>Fakultní koordinátor 2</t>
  </si>
  <si>
    <t>1.1.1.1.1.4</t>
  </si>
  <si>
    <t>Dotazník</t>
  </si>
  <si>
    <t>Metodika typových pozic dle projektu</t>
  </si>
  <si>
    <t>Smlouva</t>
  </si>
  <si>
    <t>Rozpočtové položky</t>
  </si>
  <si>
    <t>Aktivity projektu</t>
  </si>
  <si>
    <t>Zdroje krytí</t>
  </si>
  <si>
    <t>Nákladové středisko</t>
  </si>
  <si>
    <t>Akci vidí</t>
  </si>
  <si>
    <t>Pojišťovna</t>
  </si>
  <si>
    <t>Banka</t>
  </si>
  <si>
    <t>ANO/NE</t>
  </si>
  <si>
    <t>Rodinný stav</t>
  </si>
  <si>
    <t>Reg číslo projektu</t>
  </si>
  <si>
    <t>Zkratka projektu</t>
  </si>
  <si>
    <t>Zkušební doba</t>
  </si>
  <si>
    <t>Mzda za…</t>
  </si>
  <si>
    <t>Typ nákladu_slovně</t>
  </si>
  <si>
    <t>Typ nákladu_zkratka</t>
  </si>
  <si>
    <t>Typ PPV</t>
  </si>
  <si>
    <t>Typová pozice</t>
  </si>
  <si>
    <t>Maximální hrubá mzda</t>
  </si>
  <si>
    <t>Maximální hodinová sazba</t>
  </si>
  <si>
    <t>Obecná pracovní náplň</t>
  </si>
  <si>
    <t>Zkratka Součást</t>
  </si>
  <si>
    <t>Součást</t>
  </si>
  <si>
    <t>Adresa</t>
  </si>
  <si>
    <t>zastoupení 1</t>
  </si>
  <si>
    <t>zastoupení 2</t>
  </si>
  <si>
    <t>zastoupení 3</t>
  </si>
  <si>
    <t>NS</t>
  </si>
  <si>
    <t>ESF Název pozice (PS)</t>
  </si>
  <si>
    <t>ESF číslo pozice (PS)</t>
  </si>
  <si>
    <t>ESF Název pozice (DPČ)</t>
  </si>
  <si>
    <t>ESF číslo pozice (DPČ)</t>
  </si>
  <si>
    <t>ESF Název pozice (DPP)</t>
  </si>
  <si>
    <t>ESF číslo pozice (DPP)</t>
  </si>
  <si>
    <t>ERDF Název pozice (PS)</t>
  </si>
  <si>
    <t>ERDF číslo pozice (PS)</t>
  </si>
  <si>
    <t>ERDF Název pozice (DPČ)</t>
  </si>
  <si>
    <t>ERDF číslo pozice (DPČ)</t>
  </si>
  <si>
    <t>ERDF Název pozice (DPP)</t>
  </si>
  <si>
    <t>ERDF číslo pozice (DPP)</t>
  </si>
  <si>
    <t>SLNO Název pozice (PS)</t>
  </si>
  <si>
    <t>SLNO číslo pozice (PS)</t>
  </si>
  <si>
    <t>SLNO Název pozice (DPČ)</t>
  </si>
  <si>
    <t>SLNO číslo pozice (DPČ)</t>
  </si>
  <si>
    <t>SLNO Název pozice (DPP)</t>
  </si>
  <si>
    <t>SLNO číslo pozice (DPP)</t>
  </si>
  <si>
    <t>Pozice do seznamu (PS)</t>
  </si>
  <si>
    <t>číslo pozice do seznamu (PS)</t>
  </si>
  <si>
    <t>Aktivita projektu SEZNAM</t>
  </si>
  <si>
    <t>KA projektu SEZNAM</t>
  </si>
  <si>
    <t>DA projektu SEZNAM</t>
  </si>
  <si>
    <t>Aktity ESF</t>
  </si>
  <si>
    <t>KA ESF</t>
  </si>
  <si>
    <t>DA ESF</t>
  </si>
  <si>
    <t>Aktity ERDF</t>
  </si>
  <si>
    <t>KA ERDF</t>
  </si>
  <si>
    <t>DA ERDF</t>
  </si>
  <si>
    <t>Aktity SLNO</t>
  </si>
  <si>
    <t>KA SLNO</t>
  </si>
  <si>
    <t>DA SLNO</t>
  </si>
  <si>
    <t>ano/ne</t>
  </si>
  <si>
    <t>Akce-seznam</t>
  </si>
  <si>
    <t>KP-seznam</t>
  </si>
  <si>
    <t>Č.</t>
  </si>
  <si>
    <t>TA</t>
  </si>
  <si>
    <t>Projekt - název</t>
  </si>
  <si>
    <t>Projekt - zkratka</t>
  </si>
  <si>
    <t>Typ N</t>
  </si>
  <si>
    <t>Způsobilost</t>
  </si>
  <si>
    <t>KA</t>
  </si>
  <si>
    <t>DA nazev</t>
  </si>
  <si>
    <t>DA</t>
  </si>
  <si>
    <r>
      <t xml:space="preserve">Součást </t>
    </r>
    <r>
      <rPr>
        <b/>
        <sz val="8"/>
        <color theme="1"/>
        <rFont val="Calibri"/>
        <family val="2"/>
        <charset val="238"/>
        <scheme val="minor"/>
      </rPr>
      <t>(příslušnost příkazce)</t>
    </r>
  </si>
  <si>
    <t>název akce</t>
  </si>
  <si>
    <t xml:space="preserve">REK </t>
  </si>
  <si>
    <t>EF</t>
  </si>
  <si>
    <t>FF</t>
  </si>
  <si>
    <t>PF</t>
  </si>
  <si>
    <t>PřF</t>
  </si>
  <si>
    <t>FROV</t>
  </si>
  <si>
    <t>TF</t>
  </si>
  <si>
    <t>ZSF</t>
  </si>
  <si>
    <t>ZF</t>
  </si>
  <si>
    <t>REK</t>
  </si>
  <si>
    <t>KP</t>
  </si>
  <si>
    <t>Příkazce Operace</t>
  </si>
  <si>
    <t>Příkazce Operace - zástupce</t>
  </si>
  <si>
    <t>Správce řozpočtu</t>
  </si>
  <si>
    <t>Správce řozpočtu - zástupce</t>
  </si>
  <si>
    <t>Seznam příkazce</t>
  </si>
  <si>
    <t>Seznam Správce</t>
  </si>
  <si>
    <t>Zdravotní pojišťovna</t>
  </si>
  <si>
    <t>Název banky</t>
  </si>
  <si>
    <t>Kód banky</t>
  </si>
  <si>
    <t>ANO</t>
  </si>
  <si>
    <t>svobodný/á</t>
  </si>
  <si>
    <t>nesjednána</t>
  </si>
  <si>
    <t>měsíc (1,0 FTE)</t>
  </si>
  <si>
    <t>Přímý náklad</t>
  </si>
  <si>
    <t>PN</t>
  </si>
  <si>
    <t>Odborný řešitel - garant aktivity</t>
  </si>
  <si>
    <t xml:space="preserve">Je pro realizaci projektu základním zdrojem znalostí vstupů a výstupů. Je zároveň zástupcem budoucích uživatelů výstupů / produktů projektu.
Je zejména zodpovědný za:
• garanci aktivity po věcné stránce, včetně specifikace výstupů projektu a dosahování hodnot MI a dodržování nákladů aktivit projektu;
• řešení věcných problémů spojených s dosažením cílů projektu;
• metodické řízení lidských zdrojů zajišťující realizaci odborných aktivit projektu;
• věcný obsah výstupů projektu a jejich soulad s požadavky projektu a očekáváním cílové skupiny;
• průběžnou kontrolu konzistence dílčích výstupů projektu směrem k definovaným cílům a přínosům projektu;
• správnost předmětu objednávek a smluv s dodavateli po věcné stránce;
• zajištění alokace času dle harmonogramu aktivit projektu;
• řešení konfliktů mezi prioritami projektu a požadavky cílové skupiny.
</t>
  </si>
  <si>
    <t>Rektorátem</t>
  </si>
  <si>
    <t>Branišovská 31a; 37005 České Budějovice</t>
  </si>
  <si>
    <t>rektorem</t>
  </si>
  <si>
    <t>doc. Tomáš Machula, Ph.D., Th.D.</t>
  </si>
  <si>
    <t>doc. Tomášem Machulou, Ph.D., Th.D.</t>
  </si>
  <si>
    <t>015001</t>
  </si>
  <si>
    <t>Odborný řešitel - profesor 3</t>
  </si>
  <si>
    <t>1.1.1.2.1.1</t>
  </si>
  <si>
    <t>Odborný řešitel - lektor</t>
  </si>
  <si>
    <t>1.1.1.2.2.1</t>
  </si>
  <si>
    <t>Odborný řešitel - lektor expert</t>
  </si>
  <si>
    <t>1.1.1.2.3.1</t>
  </si>
  <si>
    <t>Ředitel projektu</t>
  </si>
  <si>
    <t>1.1.2.1.1.1.1</t>
  </si>
  <si>
    <t>Pro ERDF není DPČ schválenou formou PPV</t>
  </si>
  <si>
    <t>Pro ERDF není DPP schválenou formou PPV</t>
  </si>
  <si>
    <t>1.1.2.1.1.1.01</t>
  </si>
  <si>
    <t>Pro SLNO není DPČ schválenou formou PPV</t>
  </si>
  <si>
    <t>Pro SLNO není DPP schválenou formou PPV</t>
  </si>
  <si>
    <t>Efektivní principy řízení</t>
  </si>
  <si>
    <t>KA1</t>
  </si>
  <si>
    <t>DA1.1</t>
  </si>
  <si>
    <t>Řízení projektu (ERDF)</t>
  </si>
  <si>
    <t>KA3</t>
  </si>
  <si>
    <t>DA3.0</t>
  </si>
  <si>
    <t>Řízení projektu (SLNO)</t>
  </si>
  <si>
    <t>1</t>
  </si>
  <si>
    <t>Rozvoj ESF</t>
  </si>
  <si>
    <t>ZV</t>
  </si>
  <si>
    <t>Ing. Tomáš Lysenko-Chvíla</t>
  </si>
  <si>
    <t>Ing. Václav Lukeš</t>
  </si>
  <si>
    <t>Ing. Marta Havlíčková</t>
  </si>
  <si>
    <t>111 Všeobecná zdravotní pojišťovna ČR</t>
  </si>
  <si>
    <t>Air Bank</t>
  </si>
  <si>
    <t>3030</t>
  </si>
  <si>
    <t>NE</t>
  </si>
  <si>
    <t>ženatý/vdaná</t>
  </si>
  <si>
    <t>Rozvoj JU - ERDF</t>
  </si>
  <si>
    <t>CZ.02.2.67/0.0/0.0/16_016/0002356</t>
  </si>
  <si>
    <t>První 1 měsíc</t>
  </si>
  <si>
    <t>hodinu</t>
  </si>
  <si>
    <t>Paušální náklad</t>
  </si>
  <si>
    <t>PaN</t>
  </si>
  <si>
    <t>DPČ</t>
  </si>
  <si>
    <t>Odborný řešitel - fakultní garant 1</t>
  </si>
  <si>
    <t>Je pro realizaci projektu základním zdrojem znalostí vstupů a výstupů. Je zároveň zástupcem budoucích uživatelů výstupů / produktů projektu.– jeho působnost se zužuje pouze na úroveň univerzitní součásti (nejčastěji fakulty) a konkrétní aktivity, pro kterou byl v rámci projektu zaměstnán</t>
  </si>
  <si>
    <t>Ekonomickou fakultou</t>
  </si>
  <si>
    <t>Studentská 13; 37005 České Budějovice</t>
  </si>
  <si>
    <t>děkanem</t>
  </si>
  <si>
    <t>doc. Ing. Ladislav Rolínek, Ph.D.</t>
  </si>
  <si>
    <t>doc. Ing. Ladislavem Rolínkem, Ph.D.</t>
  </si>
  <si>
    <t>Odborný řešitel - profesor 2</t>
  </si>
  <si>
    <t>1.1.1.2.1.2</t>
  </si>
  <si>
    <t>Odborný řešitel - metodik expert 1</t>
  </si>
  <si>
    <t>1.1.1.2.2.2</t>
  </si>
  <si>
    <t>1.1.1.2.3.2</t>
  </si>
  <si>
    <t>Projektový a finanční manažer 2 - 1</t>
  </si>
  <si>
    <t>1.1.2.1.1.1.2</t>
  </si>
  <si>
    <t>Projektový a finanční manažer  2_A</t>
  </si>
  <si>
    <t>1.1.2.1.1.1.02</t>
  </si>
  <si>
    <t>Systém vnitřního zajišťování kvality</t>
  </si>
  <si>
    <t>DA1.2</t>
  </si>
  <si>
    <t>2</t>
  </si>
  <si>
    <t>NV</t>
  </si>
  <si>
    <t>201 Vojenská zdravotní pojišťovna ČR</t>
  </si>
  <si>
    <t>Bank Gutmann Aktiengesellschaft</t>
  </si>
  <si>
    <t>8231</t>
  </si>
  <si>
    <t>ovdovělý/á</t>
  </si>
  <si>
    <t>Simulační centrum pro zdravotnické obory Zdravotně sociální fakulty Jihočeské univerzity v Českých Budějovicích</t>
  </si>
  <si>
    <t>CZ.02.2.67/0.0/0.0/16_016/0002409</t>
  </si>
  <si>
    <t>SLNO</t>
  </si>
  <si>
    <t>První 2 měsíce</t>
  </si>
  <si>
    <t>Nepřímý náklad</t>
  </si>
  <si>
    <t>NN</t>
  </si>
  <si>
    <t>DPP</t>
  </si>
  <si>
    <t>Odborný řešitel - fakultní garant 2</t>
  </si>
  <si>
    <t>Filozofickou fakultou</t>
  </si>
  <si>
    <t>prof. PaedDr. Vladimír Papoušek, CSc.</t>
  </si>
  <si>
    <t>prof. PaedDr. Vladimírem Papouškem, CSc.</t>
  </si>
  <si>
    <t>Odborný řešitel - odborný asistent 2</t>
  </si>
  <si>
    <t>1.1.1.2.1.3</t>
  </si>
  <si>
    <t>Projektový a finanční manažer 2 - 2</t>
  </si>
  <si>
    <t>1.1.2.1.1.1.3</t>
  </si>
  <si>
    <t>Projektový a finanční manažer  2_B</t>
  </si>
  <si>
    <t>1.1.2.1.1.1.03</t>
  </si>
  <si>
    <t>Pedagogické kompetence</t>
  </si>
  <si>
    <t>KA2</t>
  </si>
  <si>
    <t>DA2.1</t>
  </si>
  <si>
    <t>3</t>
  </si>
  <si>
    <t>Machula ???</t>
  </si>
  <si>
    <t>205 Česká průmyslová zdravotní pojišťovna</t>
  </si>
  <si>
    <t>Bank of China</t>
  </si>
  <si>
    <t>nemá</t>
  </si>
  <si>
    <t>První 3 měsíce</t>
  </si>
  <si>
    <t>Odborný řešitel - profesor 1</t>
  </si>
  <si>
    <t xml:space="preserve">Je hlavním zdrojem znalostí procesu řešení pro realizaci příslušných aktivit projektu. Provádí obsahovou náplň aktivit projektu, tj. odpovídá za zvolené postupy a řešení projektu dle přijatých technických i procedurálních standardů, včetně standardů pro zajištění kvality výstupů projektu. Primárně se soustřeďuje na splnění definovaných cílů projektu z pohledu svých znalostí a je zodpovědný za správnost výstupů, které zpracoval sám nebo na kterých se spolupodílel jako člen skupiny zpracovatelů.
K jeho základním povinnostem patří:
• navržení nebo kontrola návrhu základního řešení výstupu projektu dle definovaného projektového záměru;
• zaručení správnosti a proveditelnosti výstupu projektu;
• trvalé udržování konzistentního, moderního a dostatečně odborného řešení výstupu projektu;
• kompatibilita obsahové stránky řešení se současnými, či plánovanými a již schválenými, v organizaci používanými výstupy/technologiemi /projekty/apod.;
• nastavení jednoznačného a technicky správného věcného předmětu veřejné zakázky vč. její specifikace a následně smlouvy s případným dodavatelem vč. dohledu nad plněním případného dodavatele;
• garance souladu projektových výstupů se světovými trendy;
• průzkum relevantních procedur, zajištění jejich adekvátnosti a efektivnosti, identifikace a případné přijímání nezbytné korektivní akce;
• průběžný monitoring / kontrola kvality dílčích výstupů projektu, které vykonává sám, nebo se spolupodílí na jejich vytvoření;
• identifikace problémů, rizik a neshod, iniciace procedur řízeného řešení problémů;
• uplatňování adekvátních testovacích, inspekčních a přezkumných aktivit, které byly definovány projektovým záměrem a od něho odvozených projektových dokumentů;
</t>
  </si>
  <si>
    <t xml:space="preserve">Pedagogickou fakultou </t>
  </si>
  <si>
    <t>Jeronýmova 10; 37115 České Budějovice</t>
  </si>
  <si>
    <t>Mgr. Michal Vančura, Ph.D.</t>
  </si>
  <si>
    <t>Mgr. Michalem Vančurou, Ph.D.</t>
  </si>
  <si>
    <t>035001</t>
  </si>
  <si>
    <t>Odborný řešitel - odborný asistent 1</t>
  </si>
  <si>
    <t>1.1.1.2.1.4</t>
  </si>
  <si>
    <t>Koordinátor investic</t>
  </si>
  <si>
    <t>1.1.2.1.1.1.4</t>
  </si>
  <si>
    <t>Koordinátor investic_A</t>
  </si>
  <si>
    <t>1.1.2.1.1.1.04</t>
  </si>
  <si>
    <t>Podpora nových metod výuky</t>
  </si>
  <si>
    <t>DA2.2</t>
  </si>
  <si>
    <t>4</t>
  </si>
  <si>
    <t>125001</t>
  </si>
  <si>
    <t>115001</t>
  </si>
  <si>
    <t>065001</t>
  </si>
  <si>
    <t>095001</t>
  </si>
  <si>
    <t>045001</t>
  </si>
  <si>
    <t>075001</t>
  </si>
  <si>
    <t>055001</t>
  </si>
  <si>
    <t>207 Oborová zdravotní poj. zam. bank, poj. a stav.</t>
  </si>
  <si>
    <t>Bank of Tokyo-Mitsubishi</t>
  </si>
  <si>
    <t>2020</t>
  </si>
  <si>
    <t>První 4 měsíce</t>
  </si>
  <si>
    <t>Přírodovědeckou fakultou</t>
  </si>
  <si>
    <t>Branišovská 31; 37005 České Budějovice</t>
  </si>
  <si>
    <t>prof. RNDr. František Vácha, Ph.D.</t>
  </si>
  <si>
    <t>prof. RNDr. Františkem Váchou, Ph.D.</t>
  </si>
  <si>
    <t>Odborný řešitel - metodik expert 2</t>
  </si>
  <si>
    <t>1.1.1.2.1.5</t>
  </si>
  <si>
    <t>Administrátor veřejných zakázek</t>
  </si>
  <si>
    <t>1.1.2.1.1.1.5</t>
  </si>
  <si>
    <t>Koordinátor investic_B</t>
  </si>
  <si>
    <t>1.1.2.1.1.1.05</t>
  </si>
  <si>
    <t>Zvýšení počtu předmětů vyučovaných v cizím jazyce</t>
  </si>
  <si>
    <t>DA2.3</t>
  </si>
  <si>
    <t>5</t>
  </si>
  <si>
    <t>209 Zaměstnanecká pojišťovna Škoda</t>
  </si>
  <si>
    <t>BNP Paribas Fortis SA/NV</t>
  </si>
  <si>
    <t>6300</t>
  </si>
  <si>
    <t>Prvních 5 měsíců</t>
  </si>
  <si>
    <t>Fakultou rybářství a ochrany vod</t>
  </si>
  <si>
    <t>Zátiší 728/2; 38925 Vodňany</t>
  </si>
  <si>
    <t>prof. Ing. Otomar Linhart, DrSc.</t>
  </si>
  <si>
    <t>prof. Ing. Otomarem Linhartem, DrSc.</t>
  </si>
  <si>
    <t>1.1.1.2.1.6</t>
  </si>
  <si>
    <t>Administrativní síla</t>
  </si>
  <si>
    <t>1.1.2.1.1.1.6</t>
  </si>
  <si>
    <t>Administrátor veřejných zakázek_A</t>
  </si>
  <si>
    <t>1.1.2.1.1.1.06</t>
  </si>
  <si>
    <t>Podpora podnikavosti</t>
  </si>
  <si>
    <t>DA2.4</t>
  </si>
  <si>
    <t>6</t>
  </si>
  <si>
    <t>Jiroušek ???</t>
  </si>
  <si>
    <t>211 Zdravotní pojišťovna ministerstva vnitra ČR</t>
  </si>
  <si>
    <t>Citibank</t>
  </si>
  <si>
    <t>2600</t>
  </si>
  <si>
    <t>Prvních 6 měsíců</t>
  </si>
  <si>
    <t>Odborný řešitel - docent 1</t>
  </si>
  <si>
    <t>Teologickou fakultou</t>
  </si>
  <si>
    <t>Kněžská 8; 37001 České Budějovice</t>
  </si>
  <si>
    <t>doc. ThDr. Rudolf Svoboda, Th.D.</t>
  </si>
  <si>
    <t>doc. ThDr. Rudolfem Svobodou, Th.D.</t>
  </si>
  <si>
    <t>Odborný řešitel - metodik 2</t>
  </si>
  <si>
    <t>1.1.1.2.1.7</t>
  </si>
  <si>
    <t>Účetní</t>
  </si>
  <si>
    <t>1.1.2.1.1.1.7</t>
  </si>
  <si>
    <t>Fakultní koordinátor 1_A_stavba a technologie</t>
  </si>
  <si>
    <t>1.1.2.1.1.1.07</t>
  </si>
  <si>
    <t>Úprava stávajících studijních programů SLNO</t>
  </si>
  <si>
    <t>DA3.1</t>
  </si>
  <si>
    <t>7</t>
  </si>
  <si>
    <t>213 Revírní bratrská pokladna, zdrav. pojišťovna</t>
  </si>
  <si>
    <t>COMMERZBANK Aktiengesellschaft</t>
  </si>
  <si>
    <t>6200</t>
  </si>
  <si>
    <t>Odborný řešitel - docent 2</t>
  </si>
  <si>
    <t>Zdravotně sociální fakultou</t>
  </si>
  <si>
    <t>J. Boreckého 1167/27; 37011 České Budějovice</t>
  </si>
  <si>
    <t>prof. PhDr. Valérie Tóthová, Ph.D.</t>
  </si>
  <si>
    <t>prof. PhDr. Valérií Tóthovou, Ph.D.</t>
  </si>
  <si>
    <t>Odborný řešitel - metodik</t>
  </si>
  <si>
    <t>1.1.1.2.1.8</t>
  </si>
  <si>
    <t>Fakultní koordinátor 2 - EF</t>
  </si>
  <si>
    <t>1.1.2.1.1.1.8</t>
  </si>
  <si>
    <t>Fakultní koordinátor 2_B_technologie</t>
  </si>
  <si>
    <t>1.1.2.1.1.1.08</t>
  </si>
  <si>
    <t>Tvorba modulárních studijních programů ZSF</t>
  </si>
  <si>
    <t>DA3.2</t>
  </si>
  <si>
    <t>8</t>
  </si>
  <si>
    <t>Crédit Agricole</t>
  </si>
  <si>
    <t>5000</t>
  </si>
  <si>
    <t>Zemedělskou fakultou</t>
  </si>
  <si>
    <t>Studentská 1668; 37005 České Budějovice</t>
  </si>
  <si>
    <t>prof. Ing. Miloslav Šoch, CSc., dr. h. c.</t>
  </si>
  <si>
    <t>prof. Ing. Miloslavem Šochem, CSc., dr. h. c.</t>
  </si>
  <si>
    <t>Odborný řešitel - mentor</t>
  </si>
  <si>
    <t>1.1.1.2.1.9</t>
  </si>
  <si>
    <t>Fakultní koordinátor 2 - FF</t>
  </si>
  <si>
    <t>1.1.2.1.1.1.9</t>
  </si>
  <si>
    <t>1.1.2.1.1.1.09</t>
  </si>
  <si>
    <t>Tvorba a rozvoj systému spolupráce s absolventy a zaměstnavateli</t>
  </si>
  <si>
    <t>KA4</t>
  </si>
  <si>
    <t>DA4.0</t>
  </si>
  <si>
    <t>9</t>
  </si>
  <si>
    <t>Bauman ???</t>
  </si>
  <si>
    <t>Česká exportní banka</t>
  </si>
  <si>
    <t>8090</t>
  </si>
  <si>
    <t>1.1.1.2.1.10</t>
  </si>
  <si>
    <t>Fakultní koordinátor 2 - PF</t>
  </si>
  <si>
    <t>1.1.2.1.1.1.10</t>
  </si>
  <si>
    <t>Systémové posílení internacionalizace</t>
  </si>
  <si>
    <t>KA5</t>
  </si>
  <si>
    <t>DA5.0</t>
  </si>
  <si>
    <t>10</t>
  </si>
  <si>
    <t>Česká národní banka</t>
  </si>
  <si>
    <t>0710</t>
  </si>
  <si>
    <t>Odborný řešitel - asistent</t>
  </si>
  <si>
    <t>1.1.1.2.1.11</t>
  </si>
  <si>
    <t>Fakultní koordinátor 2 - TF</t>
  </si>
  <si>
    <t>1.1.2.1.1.1.11</t>
  </si>
  <si>
    <t>Řízení projektu (ESF)</t>
  </si>
  <si>
    <t>KA6</t>
  </si>
  <si>
    <t>DA6.0</t>
  </si>
  <si>
    <t>11</t>
  </si>
  <si>
    <t>Česká spořitelna</t>
  </si>
  <si>
    <t>0800</t>
  </si>
  <si>
    <t>1.1.1.2.1.12</t>
  </si>
  <si>
    <t>Fakultní koordinátor 2 - ZF</t>
  </si>
  <si>
    <t>1.1.2.1.1.1.12</t>
  </si>
  <si>
    <t>12</t>
  </si>
  <si>
    <t>Českomoravská stavební spořitelna</t>
  </si>
  <si>
    <t>7960</t>
  </si>
  <si>
    <t>1.1.1.2.1.13</t>
  </si>
  <si>
    <t>IT specialista 1</t>
  </si>
  <si>
    <t>1.1.2.1.1.1.13</t>
  </si>
  <si>
    <t>13</t>
  </si>
  <si>
    <t>Českomoravská záruční a rozvojová banka</t>
  </si>
  <si>
    <t>4300</t>
  </si>
  <si>
    <t>1.1.1.2.1.14</t>
  </si>
  <si>
    <t>14</t>
  </si>
  <si>
    <t>Československá obchodní banka</t>
  </si>
  <si>
    <t>0300</t>
  </si>
  <si>
    <t>1.1.1.2.1.15</t>
  </si>
  <si>
    <t>15</t>
  </si>
  <si>
    <t>Deutsche Bank</t>
  </si>
  <si>
    <t>7910</t>
  </si>
  <si>
    <t xml:space="preserve">Odborný řešitel - metodik </t>
  </si>
  <si>
    <t>Odborný řešitel - analytik expert 2</t>
  </si>
  <si>
    <t>1.1.1.2.1.16</t>
  </si>
  <si>
    <t>16</t>
  </si>
  <si>
    <t>Equa bank</t>
  </si>
  <si>
    <t>6100</t>
  </si>
  <si>
    <t>Odborný řešitel - analytik expert 1</t>
  </si>
  <si>
    <t>1.1.1.2.1.17</t>
  </si>
  <si>
    <t>17</t>
  </si>
  <si>
    <t>ERB Bank</t>
  </si>
  <si>
    <t>2210</t>
  </si>
  <si>
    <t>Odborný řešitel - expert</t>
  </si>
  <si>
    <t>Odborný řešitel - analytik</t>
  </si>
  <si>
    <t>1.1.1.2.1.18</t>
  </si>
  <si>
    <t>18</t>
  </si>
  <si>
    <t>Expobank</t>
  </si>
  <si>
    <t>4000</t>
  </si>
  <si>
    <t>Odborný řešitel - oponent/supervizor</t>
  </si>
  <si>
    <t>Multimediální technik</t>
  </si>
  <si>
    <t>1.1.1.2.1.19</t>
  </si>
  <si>
    <t>19</t>
  </si>
  <si>
    <t>Fio banka</t>
  </si>
  <si>
    <t>2010</t>
  </si>
  <si>
    <t>IT specialista 2</t>
  </si>
  <si>
    <t>1.1.1.2.1.20</t>
  </si>
  <si>
    <t>20</t>
  </si>
  <si>
    <t>HSBC Bank plc - pobočka Praha</t>
  </si>
  <si>
    <t>8150</t>
  </si>
  <si>
    <t>IT Specialista 1</t>
  </si>
  <si>
    <t>1.1.1.2.1.21</t>
  </si>
  <si>
    <t>21</t>
  </si>
  <si>
    <t>Hypoteční banka</t>
  </si>
  <si>
    <t>2100</t>
  </si>
  <si>
    <t>Překladatel</t>
  </si>
  <si>
    <t>1.1.1.2.1.22</t>
  </si>
  <si>
    <t>22</t>
  </si>
  <si>
    <t>Závodská ???</t>
  </si>
  <si>
    <t>ING Bank N. V.</t>
  </si>
  <si>
    <t>3500</t>
  </si>
  <si>
    <t>1.1.1.1.1.1</t>
  </si>
  <si>
    <t>23</t>
  </si>
  <si>
    <t>J&amp;T BANKA</t>
  </si>
  <si>
    <t>5800</t>
  </si>
  <si>
    <t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t>
  </si>
  <si>
    <t>24</t>
  </si>
  <si>
    <t>Komerční banka</t>
  </si>
  <si>
    <t>0100</t>
  </si>
  <si>
    <t>Administrativní ředitel projektu</t>
  </si>
  <si>
    <t xml:space="preserve">Je zodpovědný za řízení a výsledky realizačního týmu (týmu zodpovědného za administrativní řízení projektu – resp. povinné aktivity „Řízení projektu“) v předem stanoveném rozsahu a oblasti. 
Je podřízen Řediteli projektu, který ho pravidelně kontroluje a přiděluje mu potřebné úkoly.
Je především zodpovědný za:
• vykonávaní práce v definovaném rozsahu, kvalitě a čase,
• detailní plánování, řízení a vyhodnocování činností až na úroveň jednotlivých členů realizačního týmu,
• řešení problémů při realizaci projektu, případně eskalaci problému na vyšší úroveň projektového řízení,
• sledování a vyhodnocování kvality výstupů vytvářené realizačním týmem,
• hodnocení jednotlivých členů realizačního týmu,
• návrhy odměňování a „sankcionování“ jednotlivých členů realizačního týmu řediteli projektu,
• aktualizaci a sledování identifikovaných rizik projektu,
• vyhotovení a předávání zpráv o postupu realizace projektu projektovému manažerovi.
• kontrolu podkladů od případného dodavatele z hlediska formální správnosti;
• dohled nad administrativním řízením projektu, příp. věcném řízení projektu v rámci definovaného rozpočtu pokud není přítomen ředitel projektu;
• reporting – spolupráce na přípravě a koordinace přípravy potřebných podkladů pro příslušnou monitorovací úroveň v a předkládání těchto dokumentů v požadované kvalitě a čase příslušným pracovníkům;eskalaci problémů na vyšší úroveň řízení – příslušnou úroveň projektu.
</t>
  </si>
  <si>
    <t>Personalista</t>
  </si>
  <si>
    <t>1.1.1.1.1.3</t>
  </si>
  <si>
    <t>25</t>
  </si>
  <si>
    <t>mBank</t>
  </si>
  <si>
    <t>6210</t>
  </si>
  <si>
    <t>Projektový a finanční manažer 1</t>
  </si>
  <si>
    <t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t>
  </si>
  <si>
    <t>26</t>
  </si>
  <si>
    <t>Meinl bank</t>
  </si>
  <si>
    <t>Fakultní koordinátor 1</t>
  </si>
  <si>
    <t>1.1.1.1.1.5</t>
  </si>
  <si>
    <t>27</t>
  </si>
  <si>
    <t>Modrá pyramida stavební spořitelna</t>
  </si>
  <si>
    <t>7990</t>
  </si>
  <si>
    <t>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t>
  </si>
  <si>
    <t>1.1.1.1.1.6</t>
  </si>
  <si>
    <t>28</t>
  </si>
  <si>
    <t>MONETA Money Bank</t>
  </si>
  <si>
    <t>0600</t>
  </si>
  <si>
    <t>1.1.1.1.1.7</t>
  </si>
  <si>
    <t>29</t>
  </si>
  <si>
    <t>Oberbank AG</t>
  </si>
  <si>
    <t>8040</t>
  </si>
  <si>
    <t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t>
  </si>
  <si>
    <t>1.1.1.1.1.8</t>
  </si>
  <si>
    <t>30</t>
  </si>
  <si>
    <t>Poštová banka, a.s.</t>
  </si>
  <si>
    <t>2240</t>
  </si>
  <si>
    <t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t>
  </si>
  <si>
    <t>31</t>
  </si>
  <si>
    <t>Poštovní spořitelna</t>
  </si>
  <si>
    <t xml:space="preserve">K jeho základním povinnostem patří:
• přípravu a zpracování podkladů pro mzdovou agendu a agendu odměn z dohod konaných mimo hlavní pracovní poměr v rámci projektu, a to vč. sběru, kontroly a zpracování výkazů práce;
• úzká spolupráce s Projektovým a finančním manažerem projektu, kterému je povinen řádně a včas zajistit potřebné podklady pro monitorování projektu ve vztahu k poskytovateli dotace.
</t>
  </si>
  <si>
    <t>32</t>
  </si>
  <si>
    <t>PPF banka</t>
  </si>
  <si>
    <t>6000</t>
  </si>
  <si>
    <t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t>
  </si>
  <si>
    <t>33</t>
  </si>
  <si>
    <t>PRIVAT BANK AG</t>
  </si>
  <si>
    <t>8200</t>
  </si>
  <si>
    <t>Právník</t>
  </si>
  <si>
    <t xml:space="preserve">K jeho základním povinnostem patří:
• zajištění právní správnosti veškeré relevantní dokumentace projektu;
• soulad projektu a veškerých projektových činností s platnou legislativou České republiky, resp. Evropské unie;
• správnost veškerých smluvních vztahů a dalších s projektem souvisejících právních úkonů.
</t>
  </si>
  <si>
    <t>34</t>
  </si>
  <si>
    <t>Raiffeisen stavební spořitelna</t>
  </si>
  <si>
    <t>7950</t>
  </si>
  <si>
    <t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t>
  </si>
  <si>
    <t>35</t>
  </si>
  <si>
    <t>Raiffeisenbank</t>
  </si>
  <si>
    <t>5500</t>
  </si>
  <si>
    <t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t>
  </si>
  <si>
    <t>36</t>
  </si>
  <si>
    <t>Raiffeisenbank im Stiftland eG</t>
  </si>
  <si>
    <t>8030</t>
  </si>
  <si>
    <t>37</t>
  </si>
  <si>
    <t>Royal Bank of Scotland</t>
  </si>
  <si>
    <t>5400</t>
  </si>
  <si>
    <t>Manažer pro publicitu</t>
  </si>
  <si>
    <t xml:space="preserve">K jeho základním povinnostem patří:
• metodická činnost v oblasti publicity, vč. tzv. „povinné publicity“ z pohledu poskytovatele dotace;
• koordinace spolupráce součástí JU a jejich organizačních jednotek při zajišťování styků s  ostatními institucemi a organizacemi regionálního, republikového a mezinárodního charakteru, a to především ve vazbě na „povinnou publicitu“.
</t>
  </si>
  <si>
    <t>38</t>
  </si>
  <si>
    <t>Saxo Bank A/S</t>
  </si>
  <si>
    <t>8211</t>
  </si>
  <si>
    <t>Analytik</t>
  </si>
  <si>
    <t xml:space="preserve">Projektová role analytika je zásadní součástí realizačního týmu. 
K jeho základním povinnostem patří:
• včasné komplexní zpracování potřebných podkladů a dat pro potřeby analytického sledování výstupů, monitorovacích indikátorů a synergicky provázaných finančních ukazatelů 
• plánování a koordinaci plnění výstupů a MI projektu; 
• uplatňování dodržování pravidel poskytovatele dotace a jiných pravidel (zákonných, vnitřních předpisů apod.) v rámci projektu – především ve vazbě na výstupy a MI;
• spolupráce na tvorbě rozpočtových výhledů projektu, na předkládání monitorovacích zpráv, žádostí o platbu a dalších periodických zpráv a žádostí dotačního projektu;
• spolupráci s pracovníky odborných útvarů/oddělení/odborů/apod. univerzity vykonávající činnosti ve prospěch projektu;
• úzká spolupráce s Projektovým a finančním manažerem projektu, kterému je povinen řádně a včas zajistit potřebné podklady pro monitorování projektu ve vztahu k poskytovateli dotace.
</t>
  </si>
  <si>
    <t>39</t>
  </si>
  <si>
    <t>Sberbank CZ</t>
  </si>
  <si>
    <t>6800</t>
  </si>
  <si>
    <t xml:space="preserve">K jeho základním povinnostem patří:
• zpracování audiovizuálních záznamů, jejich následná úprava a finalizace do podoby finálního výstupu projektu.
</t>
  </si>
  <si>
    <t>40</t>
  </si>
  <si>
    <t>Stavební spořitelna České spořitelny</t>
  </si>
  <si>
    <t>8060</t>
  </si>
  <si>
    <t xml:space="preserve">K jeho základním povinnostem patří:
• překladatelská a korektorská činnost.
</t>
  </si>
  <si>
    <t>41</t>
  </si>
  <si>
    <t>Sumitomo Mitsui Banking Corporation Europe</t>
  </si>
  <si>
    <t>8241</t>
  </si>
  <si>
    <t>42</t>
  </si>
  <si>
    <t>UniCredit Bank</t>
  </si>
  <si>
    <t>2700</t>
  </si>
  <si>
    <t>43</t>
  </si>
  <si>
    <t>Volksbank Löbau-Zittau eG</t>
  </si>
  <si>
    <t>8221</t>
  </si>
  <si>
    <t>44</t>
  </si>
  <si>
    <t>Kof</t>
  </si>
  <si>
    <t>Všeobecná úverová banka</t>
  </si>
  <si>
    <t>6700</t>
  </si>
  <si>
    <t>45</t>
  </si>
  <si>
    <t>Waldviertler Sparkasse von 1842 AG</t>
  </si>
  <si>
    <t>7940</t>
  </si>
  <si>
    <t>46</t>
  </si>
  <si>
    <t>Western Union International Bank</t>
  </si>
  <si>
    <t>3040</t>
  </si>
  <si>
    <t>47</t>
  </si>
  <si>
    <t>Wüstenrot - stavební spořitelna</t>
  </si>
  <si>
    <t>7970</t>
  </si>
  <si>
    <t>48</t>
  </si>
  <si>
    <t>Wüstenrot hypoteční banka</t>
  </si>
  <si>
    <t>7980</t>
  </si>
  <si>
    <t>49</t>
  </si>
  <si>
    <t>Zuno</t>
  </si>
  <si>
    <t>2310</t>
  </si>
  <si>
    <t>50</t>
  </si>
  <si>
    <t>Akcenta</t>
  </si>
  <si>
    <t>2030</t>
  </si>
  <si>
    <t>51</t>
  </si>
  <si>
    <t>ANO spořitelní družstvo</t>
  </si>
  <si>
    <t>52</t>
  </si>
  <si>
    <t>Artesa</t>
  </si>
  <si>
    <t>53</t>
  </si>
  <si>
    <t>Rozvoj ERDF</t>
  </si>
  <si>
    <t>Modernizace infrastruktury pro nové metody výuky – Ekonomická fakulta JU</t>
  </si>
  <si>
    <t>Kropáčková ???</t>
  </si>
  <si>
    <t>Ing. Hynek Rossmüller</t>
  </si>
  <si>
    <t>Bc. Lucie Brucknerová</t>
  </si>
  <si>
    <t>Creditas</t>
  </si>
  <si>
    <t>2250</t>
  </si>
  <si>
    <t>54</t>
  </si>
  <si>
    <t>Moravský peněžní ústav</t>
  </si>
  <si>
    <t>2070</t>
  </si>
  <si>
    <t>55</t>
  </si>
  <si>
    <t>Modernizace infrastruktury pro nové metody výuky – Filozofická fakulta JU</t>
  </si>
  <si>
    <t>Peněžní dům</t>
  </si>
  <si>
    <t>2200</t>
  </si>
  <si>
    <t>56</t>
  </si>
  <si>
    <t>Citfin spořitelní družstvo</t>
  </si>
  <si>
    <t>2060</t>
  </si>
  <si>
    <t>57</t>
  </si>
  <si>
    <t>Modernizace infrastruktury pro nové metody výuky – Pedagogická fakulta JU</t>
  </si>
  <si>
    <t>DA1.3</t>
  </si>
  <si>
    <t>České spořitelní družstvo</t>
  </si>
  <si>
    <t>58</t>
  </si>
  <si>
    <t>Družstevní záložna Kredit</t>
  </si>
  <si>
    <t>59</t>
  </si>
  <si>
    <t>Modernizace infrastruktury pro nové metody výuky – Teologická fakulta JU</t>
  </si>
  <si>
    <t>DA1.4</t>
  </si>
  <si>
    <t>Družstevní záložna PSD</t>
  </si>
  <si>
    <t>60</t>
  </si>
  <si>
    <t>Podnikatelská družstevní záložna</t>
  </si>
  <si>
    <t>61</t>
  </si>
  <si>
    <t>Modernizace infrastruktury pro nové metody výuky – Zemědělská fakulta JU</t>
  </si>
  <si>
    <t>DA1.5</t>
  </si>
  <si>
    <t>62</t>
  </si>
  <si>
    <t>63</t>
  </si>
  <si>
    <t>Podpora distančního vzdělávání</t>
  </si>
  <si>
    <t>DA2.0</t>
  </si>
  <si>
    <t>64</t>
  </si>
  <si>
    <t>65</t>
  </si>
  <si>
    <t>66</t>
  </si>
  <si>
    <t>67</t>
  </si>
  <si>
    <t>68</t>
  </si>
  <si>
    <t>69</t>
  </si>
  <si>
    <t>70</t>
  </si>
  <si>
    <t>71</t>
  </si>
  <si>
    <t>72</t>
  </si>
  <si>
    <t>73</t>
  </si>
  <si>
    <t>74</t>
  </si>
  <si>
    <t>75</t>
  </si>
  <si>
    <t>76</t>
  </si>
  <si>
    <t>77</t>
  </si>
  <si>
    <t>78</t>
  </si>
  <si>
    <t>79</t>
  </si>
  <si>
    <t>80</t>
  </si>
  <si>
    <t>81</t>
  </si>
  <si>
    <t>82</t>
  </si>
  <si>
    <t>SLNO příprava</t>
  </si>
  <si>
    <t>83</t>
  </si>
  <si>
    <t>leden</t>
  </si>
  <si>
    <t>únor</t>
  </si>
  <si>
    <t>březen</t>
  </si>
  <si>
    <t>duben</t>
  </si>
  <si>
    <t>květen</t>
  </si>
  <si>
    <t>červen</t>
  </si>
  <si>
    <t>červenec</t>
  </si>
  <si>
    <t>srpen</t>
  </si>
  <si>
    <t>září</t>
  </si>
  <si>
    <t>říjen</t>
  </si>
  <si>
    <t>listopad</t>
  </si>
  <si>
    <t>prosinec</t>
  </si>
  <si>
    <t>Součet</t>
  </si>
  <si>
    <t>Fond pracovní doby (k 12.7.2017)</t>
  </si>
  <si>
    <t>odpracovaných h za úvazek na projektu</t>
  </si>
  <si>
    <t>Prohlašuji, že veškeré údaje uvedené v tomto pracovním výkazu jsou pravdivé a že souhrnná výše mých úvazků u všech zaměstnavatelů nepřekračuje 1,2 FTE/měsíc.</t>
  </si>
  <si>
    <t>ver.: 1.1 k 07/2017</t>
  </si>
  <si>
    <t>Fond pracovní doby za daný měsíc 
vč. placených svátků za úvazek 1,0</t>
  </si>
  <si>
    <t>DA 2.3 - rešerše</t>
  </si>
  <si>
    <t>DA 2.3 - tvorba materiálů</t>
  </si>
  <si>
    <t>svsatek</t>
  </si>
  <si>
    <t>unor</t>
  </si>
  <si>
    <t>Jiří Alina</t>
  </si>
  <si>
    <t>rešerše zdrojů na téma modely rovnováhy, monetární politika</t>
  </si>
  <si>
    <t>Tvorba: preszentace - 2 - 4</t>
  </si>
  <si>
    <t>Tvorba: příklady- bloky moodle - 2 - 4</t>
  </si>
  <si>
    <t>Indispoziční volno</t>
  </si>
  <si>
    <t>Čerpání indispozičního volna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</si>
</sst>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 _K_č_-;\-* #,##0\ _K_č_-;_-* &quot;-&quot;\ _K_č_-;_-@_-"/>
    <numFmt numFmtId="43" formatCode="_-* #,##0.00\ _K_č_-;\-* #,##0.00\ _K_č_-;_-* &quot;-&quot;??\ _K_č_-;_-@_-"/>
    <numFmt numFmtId="164" formatCode="mmmm"/>
    <numFmt numFmtId="165" formatCode="[$-405]mmmm\ yy;@"/>
    <numFmt numFmtId="166" formatCode="mmmm\ yyyy"/>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0"/>
      <name val="Arial"/>
      <family val="2"/>
      <charset val="238"/>
    </font>
    <font>
      <sz val="10"/>
      <name val="Arial"/>
      <family val="2"/>
    </font>
    <font>
      <b/>
      <sz val="10"/>
      <name val="Arial"/>
      <family val="2"/>
    </font>
    <font>
      <sz val="8"/>
      <name val="Arial"/>
      <family val="2"/>
    </font>
    <font>
      <b/>
      <sz val="10"/>
      <color indexed="17"/>
      <name val="Arial"/>
      <family val="2"/>
      <charset val="238"/>
    </font>
    <font>
      <sz val="9"/>
      <color indexed="81"/>
      <name val="Tahoma"/>
      <family val="2"/>
      <charset val="238"/>
    </font>
    <font>
      <sz val="9"/>
      <color theme="1"/>
      <name val="Arial"/>
      <family val="2"/>
      <charset val="238"/>
    </font>
    <font>
      <b/>
      <sz val="9"/>
      <color indexed="81"/>
      <name val="Tahoma"/>
      <family val="2"/>
      <charset val="238"/>
    </font>
    <font>
      <b/>
      <sz val="16"/>
      <name val="Arial"/>
      <family val="2"/>
      <charset val="238"/>
    </font>
    <font>
      <sz val="10"/>
      <name val="Arial"/>
      <family val="2"/>
      <charset val="238"/>
    </font>
    <font>
      <sz val="10"/>
      <color rgb="FFFF0000"/>
      <name val="Arial"/>
      <family val="2"/>
      <charset val="238"/>
    </font>
    <font>
      <sz val="11"/>
      <color rgb="FFFF0000"/>
      <name val="Calibri"/>
      <family val="2"/>
      <scheme val="minor"/>
    </font>
    <font>
      <sz val="11"/>
      <color rgb="FFFF0000"/>
      <name val="Calibri"/>
      <family val="2"/>
      <charset val="238"/>
      <scheme val="minor"/>
    </font>
    <font>
      <b/>
      <sz val="11"/>
      <color theme="1"/>
      <name val="Calibri"/>
      <family val="2"/>
      <charset val="238"/>
      <scheme val="minor"/>
    </font>
    <font>
      <sz val="10"/>
      <color theme="1"/>
      <name val="Calibri"/>
      <family val="2"/>
      <charset val="238"/>
      <scheme val="minor"/>
    </font>
    <font>
      <sz val="11"/>
      <color theme="8"/>
      <name val="Calibri"/>
      <family val="2"/>
      <charset val="238"/>
      <scheme val="minor"/>
    </font>
    <font>
      <sz val="11"/>
      <name val="Calibri"/>
      <family val="2"/>
      <charset val="238"/>
      <scheme val="minor"/>
    </font>
    <font>
      <sz val="11"/>
      <color theme="2" tint="-0.499984740745262"/>
      <name val="Calibri"/>
      <family val="2"/>
      <charset val="238"/>
      <scheme val="minor"/>
    </font>
    <font>
      <b/>
      <sz val="12"/>
      <color theme="1"/>
      <name val="Calibri"/>
      <family val="2"/>
      <charset val="238"/>
      <scheme val="minor"/>
    </font>
    <font>
      <b/>
      <sz val="10"/>
      <color theme="1"/>
      <name val="Calibri"/>
      <family val="2"/>
      <charset val="238"/>
      <scheme val="minor"/>
    </font>
    <font>
      <b/>
      <sz val="11"/>
      <name val="Calibri"/>
      <family val="2"/>
      <charset val="238"/>
      <scheme val="minor"/>
    </font>
    <font>
      <b/>
      <sz val="8"/>
      <color theme="1"/>
      <name val="Calibri"/>
      <family val="2"/>
      <charset val="238"/>
      <scheme val="minor"/>
    </font>
    <font>
      <b/>
      <sz val="11"/>
      <color theme="2" tint="-0.499984740745262"/>
      <name val="Calibri"/>
      <family val="2"/>
      <charset val="238"/>
      <scheme val="minor"/>
    </font>
    <font>
      <sz val="10"/>
      <color theme="1"/>
      <name val="Arial Narrow"/>
      <family val="2"/>
      <charset val="238"/>
    </font>
    <font>
      <b/>
      <sz val="11"/>
      <color rgb="FFFF0000"/>
      <name val="Calibri"/>
      <family val="2"/>
      <charset val="238"/>
      <scheme val="minor"/>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tint="0.89999084444715716"/>
        <bgColor indexed="64"/>
      </patternFill>
    </fill>
    <fill>
      <patternFill patternType="solid">
        <fgColor rgb="FFF7F7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thick">
        <color theme="3"/>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right/>
      <top style="thin">
        <color indexed="64"/>
      </top>
      <bottom style="medium">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s>
  <cellStyleXfs count="3">
    <xf numFmtId="0" fontId="0" fillId="0" borderId="0"/>
    <xf numFmtId="43" fontId="4" fillId="0" borderId="0" applyFont="0" applyFill="0" applyBorder="0" applyAlignment="0" applyProtection="0"/>
    <xf numFmtId="0" fontId="3" fillId="0" borderId="0"/>
  </cellStyleXfs>
  <cellXfs count="201">
    <xf numFmtId="0" fontId="0" fillId="0" borderId="0" xfId="0"/>
    <xf numFmtId="0" fontId="6" fillId="0" borderId="0" xfId="0" applyFont="1" applyAlignment="1" applyProtection="1">
      <alignment vertical="center"/>
    </xf>
    <xf numFmtId="0" fontId="6" fillId="0" borderId="0" xfId="0" applyFont="1" applyFill="1" applyAlignment="1" applyProtection="1">
      <alignment vertical="center"/>
    </xf>
    <xf numFmtId="0" fontId="7" fillId="2"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protection locked="0"/>
    </xf>
    <xf numFmtId="41" fontId="5" fillId="0" borderId="0" xfId="0" applyNumberFormat="1" applyFont="1" applyBorder="1" applyAlignment="1" applyProtection="1">
      <alignment horizontal="center" vertical="center"/>
    </xf>
    <xf numFmtId="0" fontId="5" fillId="3" borderId="0" xfId="0" applyFont="1" applyFill="1" applyBorder="1" applyAlignment="1" applyProtection="1">
      <alignment horizontal="center" vertical="center" wrapText="1"/>
    </xf>
    <xf numFmtId="165" fontId="6" fillId="0" borderId="0" xfId="0" applyNumberFormat="1" applyFont="1" applyFill="1" applyAlignment="1" applyProtection="1">
      <alignment vertical="center"/>
    </xf>
    <xf numFmtId="0" fontId="6" fillId="0" borderId="0" xfId="0" applyFont="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Border="1" applyAlignment="1" applyProtection="1">
      <alignment vertical="center"/>
    </xf>
    <xf numFmtId="0" fontId="5" fillId="0" borderId="0" xfId="0" applyFont="1" applyAlignment="1" applyProtection="1">
      <alignment vertical="center"/>
    </xf>
    <xf numFmtId="2" fontId="6" fillId="0" borderId="1" xfId="0" applyNumberFormat="1" applyFont="1" applyFill="1" applyBorder="1" applyAlignment="1" applyProtection="1">
      <alignment horizontal="center" vertical="center" wrapText="1"/>
      <protection locked="0"/>
    </xf>
    <xf numFmtId="4" fontId="6" fillId="0" borderId="9" xfId="1" applyNumberFormat="1" applyFont="1" applyBorder="1" applyAlignment="1" applyProtection="1">
      <alignment horizontal="center" vertical="center"/>
      <protection locked="0"/>
    </xf>
    <xf numFmtId="4" fontId="6" fillId="0" borderId="9" xfId="1" applyNumberFormat="1" applyFont="1" applyFill="1" applyBorder="1" applyAlignment="1" applyProtection="1">
      <alignment horizontal="center" vertical="center"/>
      <protection locked="0"/>
    </xf>
    <xf numFmtId="4" fontId="6" fillId="0" borderId="11" xfId="1" applyNumberFormat="1" applyFont="1" applyFill="1" applyBorder="1" applyAlignment="1" applyProtection="1">
      <alignment horizontal="center" vertical="center"/>
      <protection locked="0"/>
    </xf>
    <xf numFmtId="4" fontId="5" fillId="0" borderId="0" xfId="0" applyNumberFormat="1" applyFont="1" applyBorder="1" applyAlignment="1" applyProtection="1">
      <alignment horizontal="center" vertical="center"/>
    </xf>
    <xf numFmtId="0" fontId="3" fillId="5" borderId="0" xfId="2" applyFill="1" applyAlignment="1">
      <alignment vertical="top" wrapText="1"/>
    </xf>
    <xf numFmtId="0" fontId="19" fillId="6" borderId="0" xfId="2" applyFont="1" applyFill="1" applyAlignment="1">
      <alignment vertical="top" wrapText="1"/>
    </xf>
    <xf numFmtId="0" fontId="3" fillId="6" borderId="0" xfId="2" applyFill="1" applyAlignment="1">
      <alignment vertical="top" wrapText="1"/>
    </xf>
    <xf numFmtId="0" fontId="3" fillId="7" borderId="0" xfId="2" applyFill="1" applyAlignment="1">
      <alignment vertical="top" wrapText="1"/>
    </xf>
    <xf numFmtId="0" fontId="3" fillId="8" borderId="0" xfId="2" applyFill="1" applyAlignment="1">
      <alignment vertical="top"/>
    </xf>
    <xf numFmtId="0" fontId="3" fillId="8" borderId="0" xfId="2" applyFill="1" applyAlignment="1">
      <alignment vertical="top" wrapText="1"/>
    </xf>
    <xf numFmtId="0" fontId="3" fillId="6" borderId="23" xfId="2" applyFill="1" applyBorder="1" applyAlignment="1">
      <alignment vertical="top" wrapText="1"/>
    </xf>
    <xf numFmtId="0" fontId="3" fillId="6" borderId="24" xfId="2" applyFill="1" applyBorder="1" applyAlignment="1">
      <alignment vertical="top" wrapText="1"/>
    </xf>
    <xf numFmtId="0" fontId="20" fillId="8" borderId="0" xfId="2" applyFont="1" applyFill="1" applyAlignment="1">
      <alignment vertical="top" wrapText="1"/>
    </xf>
    <xf numFmtId="0" fontId="3" fillId="9" borderId="0" xfId="2" applyFill="1" applyBorder="1" applyAlignment="1">
      <alignment vertical="top"/>
    </xf>
    <xf numFmtId="0" fontId="3" fillId="9" borderId="0" xfId="2" applyFill="1"/>
    <xf numFmtId="0" fontId="21" fillId="9" borderId="0" xfId="2" applyFont="1" applyFill="1"/>
    <xf numFmtId="0" fontId="22" fillId="9" borderId="0" xfId="2" applyFont="1" applyFill="1"/>
    <xf numFmtId="0" fontId="3" fillId="10" borderId="0" xfId="2" applyFill="1" applyAlignment="1">
      <alignment vertical="top" wrapText="1"/>
    </xf>
    <xf numFmtId="0" fontId="3" fillId="11" borderId="0" xfId="2" applyFill="1" applyAlignment="1">
      <alignment vertical="top" wrapText="1"/>
    </xf>
    <xf numFmtId="0" fontId="3" fillId="0" borderId="0" xfId="2" applyAlignment="1">
      <alignment vertical="top" wrapText="1"/>
    </xf>
    <xf numFmtId="0" fontId="23" fillId="2" borderId="0" xfId="2" applyFont="1" applyFill="1" applyAlignment="1">
      <alignment vertical="center" wrapText="1"/>
    </xf>
    <xf numFmtId="0" fontId="23" fillId="2" borderId="0" xfId="2" applyFont="1" applyFill="1" applyBorder="1" applyAlignment="1">
      <alignment vertical="center" wrapText="1"/>
    </xf>
    <xf numFmtId="0" fontId="24" fillId="2" borderId="0" xfId="2" applyFont="1" applyFill="1" applyAlignment="1">
      <alignment vertical="center" wrapText="1"/>
    </xf>
    <xf numFmtId="0" fontId="24" fillId="12" borderId="0" xfId="2" applyFont="1" applyFill="1" applyAlignment="1">
      <alignment vertical="center" wrapText="1"/>
    </xf>
    <xf numFmtId="0" fontId="24" fillId="13" borderId="0" xfId="2" applyFont="1" applyFill="1" applyAlignment="1">
      <alignment vertical="center" wrapText="1"/>
    </xf>
    <xf numFmtId="0" fontId="19" fillId="12" borderId="25" xfId="2" applyFont="1" applyFill="1" applyBorder="1" applyAlignment="1">
      <alignment vertical="center" wrapText="1"/>
    </xf>
    <xf numFmtId="0" fontId="19" fillId="12" borderId="26" xfId="2" applyFont="1" applyFill="1" applyBorder="1" applyAlignment="1">
      <alignment vertical="center" wrapText="1"/>
    </xf>
    <xf numFmtId="0" fontId="23" fillId="2" borderId="23" xfId="2" applyFont="1" applyFill="1" applyBorder="1" applyAlignment="1">
      <alignment vertical="center" wrapText="1"/>
    </xf>
    <xf numFmtId="0" fontId="23" fillId="2" borderId="27" xfId="2" applyFont="1" applyFill="1" applyBorder="1" applyAlignment="1">
      <alignment vertical="center" wrapText="1"/>
    </xf>
    <xf numFmtId="0" fontId="23" fillId="2" borderId="24" xfId="2" applyFont="1" applyFill="1" applyBorder="1" applyAlignment="1">
      <alignment vertical="center" wrapText="1"/>
    </xf>
    <xf numFmtId="49" fontId="18" fillId="2" borderId="1" xfId="2" applyNumberFormat="1" applyFont="1" applyFill="1" applyBorder="1" applyAlignment="1">
      <alignment vertical="top" wrapText="1"/>
    </xf>
    <xf numFmtId="0" fontId="18" fillId="2" borderId="1" xfId="2" applyFont="1" applyFill="1" applyBorder="1" applyAlignment="1">
      <alignment vertical="top" wrapText="1"/>
    </xf>
    <xf numFmtId="0" fontId="18" fillId="2" borderId="1" xfId="2" applyFont="1" applyFill="1" applyBorder="1" applyAlignment="1">
      <alignment vertical="top" textRotation="90" wrapText="1"/>
    </xf>
    <xf numFmtId="0" fontId="25" fillId="2" borderId="1" xfId="2" applyFont="1" applyFill="1" applyBorder="1" applyAlignment="1">
      <alignment vertical="top" wrapText="1"/>
    </xf>
    <xf numFmtId="0" fontId="27" fillId="2" borderId="1" xfId="2" applyFont="1" applyFill="1" applyBorder="1" applyAlignment="1">
      <alignment vertical="top" textRotation="90" wrapText="1"/>
    </xf>
    <xf numFmtId="0" fontId="3" fillId="5" borderId="0" xfId="2" applyFill="1" applyBorder="1" applyAlignment="1">
      <alignment vertical="top" wrapText="1"/>
    </xf>
    <xf numFmtId="4" fontId="3" fillId="6" borderId="0" xfId="2" applyNumberFormat="1" applyFill="1" applyAlignment="1">
      <alignment vertical="top" wrapText="1"/>
    </xf>
    <xf numFmtId="4" fontId="3" fillId="14" borderId="0" xfId="2" applyNumberFormat="1" applyFill="1" applyAlignment="1">
      <alignment vertical="top" wrapText="1"/>
    </xf>
    <xf numFmtId="0" fontId="3" fillId="7" borderId="0" xfId="2" applyFill="1" applyBorder="1" applyAlignment="1">
      <alignment vertical="top" wrapText="1"/>
    </xf>
    <xf numFmtId="49" fontId="3" fillId="7" borderId="0" xfId="2" applyNumberFormat="1" applyFill="1" applyBorder="1" applyAlignment="1">
      <alignment vertical="top" wrapText="1"/>
    </xf>
    <xf numFmtId="0" fontId="28" fillId="8" borderId="4" xfId="2" applyFont="1" applyFill="1" applyBorder="1" applyAlignment="1">
      <alignment horizontal="left" wrapText="1"/>
    </xf>
    <xf numFmtId="0" fontId="28" fillId="8" borderId="1" xfId="2" applyFont="1" applyFill="1" applyBorder="1" applyAlignment="1">
      <alignment horizontal="left" wrapText="1"/>
    </xf>
    <xf numFmtId="0" fontId="28" fillId="8" borderId="2" xfId="2" applyFont="1" applyFill="1" applyBorder="1" applyAlignment="1">
      <alignment horizontal="left" wrapText="1"/>
    </xf>
    <xf numFmtId="0" fontId="3" fillId="8" borderId="25" xfId="2" applyFont="1" applyFill="1" applyBorder="1" applyAlignment="1">
      <alignment vertical="top" wrapText="1"/>
    </xf>
    <xf numFmtId="0" fontId="3" fillId="8" borderId="26" xfId="2" applyFont="1" applyFill="1" applyBorder="1" applyAlignment="1">
      <alignment vertical="top" wrapText="1"/>
    </xf>
    <xf numFmtId="0" fontId="3" fillId="8" borderId="25" xfId="2" applyFill="1" applyBorder="1" applyAlignment="1">
      <alignment vertical="top" wrapText="1"/>
    </xf>
    <xf numFmtId="0" fontId="3" fillId="8" borderId="0" xfId="2" applyFill="1" applyBorder="1" applyAlignment="1">
      <alignment vertical="top" wrapText="1"/>
    </xf>
    <xf numFmtId="0" fontId="3" fillId="8" borderId="26" xfId="2" applyFill="1" applyBorder="1" applyAlignment="1">
      <alignment vertical="top" wrapText="1"/>
    </xf>
    <xf numFmtId="49" fontId="18" fillId="0" borderId="1" xfId="2" applyNumberFormat="1" applyFont="1" applyBorder="1"/>
    <xf numFmtId="0" fontId="3" fillId="0" borderId="1" xfId="2" applyBorder="1"/>
    <xf numFmtId="0" fontId="21" fillId="0" borderId="1" xfId="2" applyFont="1" applyBorder="1"/>
    <xf numFmtId="0" fontId="3" fillId="15" borderId="1" xfId="2" applyFill="1" applyBorder="1"/>
    <xf numFmtId="49" fontId="3" fillId="16" borderId="1" xfId="2" applyNumberFormat="1" applyFill="1" applyBorder="1"/>
    <xf numFmtId="49" fontId="22" fillId="0" borderId="1" xfId="2" applyNumberFormat="1" applyFont="1" applyBorder="1"/>
    <xf numFmtId="0" fontId="3" fillId="17" borderId="1" xfId="2" applyFill="1" applyBorder="1"/>
    <xf numFmtId="0" fontId="3" fillId="0" borderId="0" xfId="2" applyBorder="1"/>
    <xf numFmtId="0" fontId="3" fillId="8" borderId="28" xfId="2" applyFill="1" applyBorder="1" applyAlignment="1">
      <alignment vertical="top" wrapText="1"/>
    </xf>
    <xf numFmtId="0" fontId="3" fillId="8" borderId="29" xfId="2" applyFill="1" applyBorder="1" applyAlignment="1">
      <alignment vertical="top" wrapText="1"/>
    </xf>
    <xf numFmtId="0" fontId="3" fillId="8" borderId="30" xfId="2" applyFill="1" applyBorder="1" applyAlignment="1">
      <alignment vertical="top" wrapText="1"/>
    </xf>
    <xf numFmtId="0" fontId="3" fillId="18" borderId="1" xfId="2" applyFill="1" applyBorder="1"/>
    <xf numFmtId="0" fontId="19" fillId="12" borderId="0" xfId="2" applyFont="1" applyFill="1" applyBorder="1" applyAlignment="1">
      <alignment vertical="top" wrapText="1"/>
    </xf>
    <xf numFmtId="4" fontId="19" fillId="12" borderId="0" xfId="2" applyNumberFormat="1" applyFont="1" applyFill="1" applyBorder="1" applyAlignment="1">
      <alignment horizontal="right" vertical="top" wrapText="1"/>
    </xf>
    <xf numFmtId="0" fontId="3" fillId="14" borderId="1" xfId="2" applyFill="1" applyBorder="1"/>
    <xf numFmtId="0" fontId="28" fillId="19" borderId="0" xfId="2" applyFont="1" applyFill="1" applyBorder="1" applyAlignment="1">
      <alignment horizontal="left" wrapText="1"/>
    </xf>
    <xf numFmtId="4" fontId="28" fillId="19" borderId="0" xfId="2" applyNumberFormat="1" applyFont="1" applyFill="1" applyBorder="1" applyAlignment="1">
      <alignment horizontal="right" wrapText="1"/>
    </xf>
    <xf numFmtId="0" fontId="28" fillId="19" borderId="0" xfId="2" applyFont="1" applyFill="1" applyBorder="1" applyAlignment="1">
      <alignment horizontal="left"/>
    </xf>
    <xf numFmtId="4" fontId="28" fillId="19" borderId="0" xfId="2" applyNumberFormat="1" applyFont="1" applyFill="1" applyBorder="1" applyAlignment="1">
      <alignment horizontal="right"/>
    </xf>
    <xf numFmtId="0" fontId="3" fillId="0" borderId="0" xfId="2"/>
    <xf numFmtId="0" fontId="19" fillId="0" borderId="0" xfId="2" applyFont="1" applyAlignment="1">
      <alignment vertical="top" wrapText="1"/>
    </xf>
    <xf numFmtId="0" fontId="17" fillId="0" borderId="1" xfId="2" applyFont="1" applyBorder="1"/>
    <xf numFmtId="49" fontId="29" fillId="0" borderId="1" xfId="2" applyNumberFormat="1" applyFont="1" applyBorder="1"/>
    <xf numFmtId="0" fontId="17" fillId="15" borderId="1" xfId="2" applyFont="1" applyFill="1" applyBorder="1"/>
    <xf numFmtId="49" fontId="17" fillId="16" borderId="1" xfId="2" applyNumberFormat="1" applyFont="1" applyFill="1" applyBorder="1"/>
    <xf numFmtId="49" fontId="17" fillId="0" borderId="1" xfId="2" applyNumberFormat="1" applyFont="1" applyBorder="1"/>
    <xf numFmtId="0" fontId="17" fillId="17" borderId="1" xfId="2" applyFont="1" applyFill="1" applyBorder="1"/>
    <xf numFmtId="0" fontId="17" fillId="0" borderId="0" xfId="2" applyFont="1"/>
    <xf numFmtId="49" fontId="18" fillId="0" borderId="0" xfId="2" applyNumberFormat="1" applyFont="1"/>
    <xf numFmtId="0" fontId="21" fillId="0" borderId="0" xfId="2" applyFont="1"/>
    <xf numFmtId="0" fontId="3" fillId="15" borderId="0" xfId="2" applyFill="1"/>
    <xf numFmtId="0" fontId="3" fillId="16" borderId="0" xfId="2" applyFill="1"/>
    <xf numFmtId="0" fontId="22" fillId="0" borderId="0" xfId="2" applyFont="1"/>
    <xf numFmtId="0" fontId="2" fillId="5" borderId="0" xfId="2" applyFont="1" applyFill="1" applyAlignment="1">
      <alignment vertical="top" wrapText="1"/>
    </xf>
    <xf numFmtId="0" fontId="6" fillId="0" borderId="1" xfId="0" applyNumberFormat="1" applyFont="1" applyFill="1" applyBorder="1" applyAlignment="1" applyProtection="1">
      <alignment horizontal="left" vertical="center" wrapText="1"/>
      <protection locked="0"/>
    </xf>
    <xf numFmtId="0" fontId="23" fillId="2" borderId="32" xfId="2" applyFont="1" applyFill="1" applyBorder="1" applyAlignment="1">
      <alignment vertical="center" wrapText="1"/>
    </xf>
    <xf numFmtId="0" fontId="23" fillId="2" borderId="33" xfId="2" applyFont="1" applyFill="1" applyBorder="1" applyAlignment="1">
      <alignment vertical="center" wrapText="1"/>
    </xf>
    <xf numFmtId="0" fontId="23" fillId="2" borderId="34" xfId="2" applyFont="1" applyFill="1" applyBorder="1" applyAlignment="1">
      <alignment vertical="center" wrapText="1"/>
    </xf>
    <xf numFmtId="0" fontId="2" fillId="0" borderId="35" xfId="2" applyFont="1" applyBorder="1" applyAlignment="1">
      <alignment vertical="top" wrapText="1"/>
    </xf>
    <xf numFmtId="0" fontId="2" fillId="0" borderId="37" xfId="2" applyFont="1" applyBorder="1" applyAlignment="1">
      <alignment vertical="top" wrapText="1"/>
    </xf>
    <xf numFmtId="0" fontId="1" fillId="20" borderId="0" xfId="2" applyFont="1" applyFill="1" applyAlignment="1">
      <alignment vertical="top" wrapText="1"/>
    </xf>
    <xf numFmtId="0" fontId="3" fillId="20" borderId="0" xfId="2" applyFill="1" applyAlignment="1">
      <alignment vertical="top" wrapText="1"/>
    </xf>
    <xf numFmtId="0" fontId="3" fillId="0" borderId="0" xfId="2" applyFill="1" applyBorder="1" applyAlignment="1">
      <alignment vertical="top" wrapText="1"/>
    </xf>
    <xf numFmtId="0" fontId="3" fillId="0" borderId="36" xfId="2" applyFill="1" applyBorder="1" applyAlignment="1">
      <alignment vertical="top" wrapText="1"/>
    </xf>
    <xf numFmtId="0" fontId="3" fillId="0" borderId="38" xfId="2" applyFill="1" applyBorder="1" applyAlignment="1">
      <alignment vertical="top" wrapText="1"/>
    </xf>
    <xf numFmtId="0" fontId="3" fillId="0" borderId="39" xfId="2" applyFill="1" applyBorder="1" applyAlignment="1">
      <alignment vertical="top" wrapText="1"/>
    </xf>
    <xf numFmtId="0" fontId="1" fillId="0" borderId="0" xfId="2" applyFont="1" applyAlignment="1">
      <alignment vertical="top"/>
    </xf>
    <xf numFmtId="0" fontId="5"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left" vertical="center" wrapText="1"/>
      <protection locked="0"/>
    </xf>
    <xf numFmtId="4" fontId="5" fillId="21" borderId="12" xfId="0" applyNumberFormat="1" applyFont="1" applyFill="1" applyBorder="1" applyAlignment="1" applyProtection="1">
      <alignment horizontal="center" vertical="center"/>
    </xf>
    <xf numFmtId="4" fontId="5" fillId="21" borderId="13" xfId="0" applyNumberFormat="1" applyFont="1" applyFill="1" applyBorder="1" applyAlignment="1" applyProtection="1">
      <alignment horizontal="center" vertical="center"/>
    </xf>
    <xf numFmtId="0" fontId="5" fillId="21" borderId="9" xfId="0" applyFont="1" applyFill="1" applyBorder="1" applyAlignment="1" applyProtection="1">
      <alignment vertical="center" wrapText="1"/>
    </xf>
    <xf numFmtId="0" fontId="5" fillId="21" borderId="10" xfId="0" applyFont="1" applyFill="1" applyBorder="1" applyAlignment="1" applyProtection="1">
      <alignment vertical="center" wrapText="1"/>
    </xf>
    <xf numFmtId="0" fontId="0" fillId="0" borderId="0" xfId="0" applyProtection="1"/>
    <xf numFmtId="0" fontId="6" fillId="0" borderId="0" xfId="0" applyFont="1" applyFill="1" applyBorder="1" applyAlignment="1" applyProtection="1">
      <alignment vertical="center"/>
    </xf>
    <xf numFmtId="0" fontId="8" fillId="0" borderId="0" xfId="0" applyFont="1" applyFill="1" applyAlignment="1" applyProtection="1">
      <alignment vertical="center"/>
    </xf>
    <xf numFmtId="0" fontId="6" fillId="0" borderId="0" xfId="0" applyNumberFormat="1" applyFont="1" applyFill="1" applyBorder="1" applyAlignment="1" applyProtection="1">
      <alignment horizontal="left" vertical="center"/>
    </xf>
    <xf numFmtId="2" fontId="6" fillId="0" borderId="0" xfId="0" applyNumberFormat="1"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0" xfId="0" applyFont="1" applyAlignment="1" applyProtection="1">
      <alignment horizontal="left" vertical="center"/>
    </xf>
    <xf numFmtId="1" fontId="6" fillId="0" borderId="0" xfId="0" applyNumberFormat="1" applyFont="1" applyAlignment="1" applyProtection="1">
      <alignment vertical="center"/>
    </xf>
    <xf numFmtId="2" fontId="7" fillId="2" borderId="1" xfId="0" applyNumberFormat="1" applyFont="1" applyFill="1" applyBorder="1" applyAlignment="1" applyProtection="1">
      <alignment horizontal="center" vertical="center" wrapText="1"/>
    </xf>
    <xf numFmtId="2" fontId="0" fillId="0" borderId="0" xfId="0" applyNumberFormat="1" applyProtection="1"/>
    <xf numFmtId="0" fontId="16" fillId="0" borderId="0" xfId="0" applyFont="1" applyProtection="1"/>
    <xf numFmtId="4" fontId="6" fillId="0" borderId="10" xfId="1" applyNumberFormat="1" applyFont="1" applyBorder="1" applyAlignment="1" applyProtection="1">
      <alignment horizontal="center" vertical="center"/>
    </xf>
    <xf numFmtId="4" fontId="0" fillId="0" borderId="0" xfId="0" applyNumberFormat="1" applyProtection="1"/>
    <xf numFmtId="0" fontId="11" fillId="0" borderId="0" xfId="0" applyFont="1" applyProtection="1"/>
    <xf numFmtId="166" fontId="30" fillId="0" borderId="31" xfId="0" applyNumberFormat="1" applyFont="1" applyBorder="1" applyAlignment="1" applyProtection="1">
      <alignment horizontal="center" vertical="center"/>
    </xf>
    <xf numFmtId="0" fontId="13" fillId="0" borderId="0" xfId="0" applyFont="1" applyAlignment="1" applyProtection="1">
      <alignment horizontal="center" vertical="center"/>
    </xf>
    <xf numFmtId="0" fontId="7" fillId="2" borderId="1" xfId="0" applyFont="1" applyFill="1" applyBorder="1" applyAlignment="1" applyProtection="1">
      <alignment horizontal="left" vertical="center" wrapText="1"/>
    </xf>
    <xf numFmtId="0" fontId="7" fillId="21" borderId="1" xfId="0" applyNumberFormat="1" applyFont="1" applyFill="1" applyBorder="1" applyAlignment="1" applyProtection="1">
      <alignment horizontal="center" vertical="center" wrapText="1"/>
    </xf>
    <xf numFmtId="0" fontId="7" fillId="2"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21" borderId="1" xfId="0" applyFont="1" applyFill="1" applyBorder="1" applyAlignment="1" applyProtection="1">
      <alignment horizontal="center" vertical="center"/>
    </xf>
    <xf numFmtId="0" fontId="7" fillId="2" borderId="2" xfId="0" applyFont="1" applyFill="1" applyBorder="1" applyAlignment="1" applyProtection="1">
      <alignment horizontal="left" vertical="center" wrapText="1"/>
    </xf>
    <xf numFmtId="0" fontId="7" fillId="2" borderId="3" xfId="0" applyFont="1" applyFill="1" applyBorder="1" applyAlignment="1" applyProtection="1">
      <alignment horizontal="left" vertical="center" wrapText="1"/>
    </xf>
    <xf numFmtId="0" fontId="7" fillId="2" borderId="4" xfId="0" applyFont="1" applyFill="1" applyBorder="1" applyAlignment="1" applyProtection="1">
      <alignment horizontal="left" vertical="center" wrapText="1"/>
    </xf>
    <xf numFmtId="0" fontId="15" fillId="21" borderId="1" xfId="0" applyFont="1" applyFill="1" applyBorder="1" applyAlignment="1" applyProtection="1">
      <alignment horizontal="center" vertical="center" wrapText="1"/>
    </xf>
    <xf numFmtId="0" fontId="14" fillId="21" borderId="1" xfId="0"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protection locked="0"/>
    </xf>
    <xf numFmtId="0" fontId="6" fillId="0" borderId="3" xfId="0" applyNumberFormat="1" applyFont="1" applyFill="1" applyBorder="1" applyAlignment="1" applyProtection="1">
      <alignment horizontal="left" vertical="center" wrapText="1"/>
      <protection locked="0"/>
    </xf>
    <xf numFmtId="0" fontId="6" fillId="0" borderId="4" xfId="0" applyNumberFormat="1"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2" fontId="14" fillId="0" borderId="1" xfId="0" applyNumberFormat="1"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xf>
    <xf numFmtId="0" fontId="7" fillId="4" borderId="3"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7" fillId="2" borderId="2"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14" fontId="6" fillId="0" borderId="2"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5" fillId="2" borderId="7" xfId="0" applyFont="1" applyFill="1" applyBorder="1" applyAlignment="1" applyProtection="1">
      <alignment vertical="center" wrapText="1"/>
    </xf>
    <xf numFmtId="0" fontId="5" fillId="2" borderId="8" xfId="0" applyFont="1" applyFill="1" applyBorder="1" applyAlignment="1" applyProtection="1">
      <alignment vertical="center" wrapText="1"/>
    </xf>
    <xf numFmtId="2" fontId="5" fillId="0" borderId="7" xfId="0" applyNumberFormat="1" applyFont="1" applyFill="1" applyBorder="1" applyAlignment="1" applyProtection="1">
      <alignment horizontal="center" vertical="center"/>
      <protection locked="0"/>
    </xf>
    <xf numFmtId="2" fontId="5" fillId="0" borderId="8" xfId="0" applyNumberFormat="1" applyFont="1" applyFill="1" applyBorder="1" applyAlignment="1" applyProtection="1">
      <alignment horizontal="center" vertical="center"/>
      <protection locked="0"/>
    </xf>
    <xf numFmtId="0" fontId="5" fillId="21" borderId="5" xfId="0" applyNumberFormat="1" applyFont="1" applyFill="1" applyBorder="1" applyAlignment="1" applyProtection="1">
      <alignment horizontal="center" vertical="center"/>
    </xf>
    <xf numFmtId="0" fontId="5" fillId="21" borderId="6" xfId="0" applyNumberFormat="1" applyFont="1" applyFill="1" applyBorder="1" applyAlignment="1" applyProtection="1">
      <alignment horizontal="center" vertical="center"/>
    </xf>
    <xf numFmtId="164" fontId="5" fillId="21" borderId="5" xfId="0" applyNumberFormat="1" applyFont="1" applyFill="1" applyBorder="1" applyAlignment="1" applyProtection="1">
      <alignment horizontal="center" vertical="center"/>
    </xf>
    <xf numFmtId="164" fontId="5" fillId="21" borderId="6"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20"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14" xfId="0" applyFont="1" applyFill="1" applyBorder="1" applyAlignment="1" applyProtection="1">
      <alignment vertical="center" wrapText="1"/>
    </xf>
    <xf numFmtId="0" fontId="5" fillId="2" borderId="15" xfId="0" applyFont="1" applyFill="1" applyBorder="1" applyAlignment="1" applyProtection="1">
      <alignment vertical="center" wrapText="1"/>
    </xf>
    <xf numFmtId="0" fontId="5" fillId="2" borderId="16" xfId="0" applyFont="1" applyFill="1" applyBorder="1" applyAlignment="1" applyProtection="1">
      <alignment vertical="center"/>
    </xf>
    <xf numFmtId="0" fontId="5" fillId="2" borderId="17" xfId="0" applyFont="1" applyFill="1" applyBorder="1" applyAlignment="1" applyProtection="1">
      <alignment vertical="center"/>
    </xf>
    <xf numFmtId="0" fontId="5" fillId="3" borderId="0" xfId="0" applyFont="1" applyFill="1" applyAlignment="1" applyProtection="1">
      <alignment horizontal="left" vertical="center"/>
    </xf>
    <xf numFmtId="0" fontId="5" fillId="2" borderId="16" xfId="0" applyFont="1" applyFill="1" applyBorder="1" applyAlignment="1" applyProtection="1">
      <alignment horizontal="left" vertical="center"/>
    </xf>
    <xf numFmtId="0" fontId="5" fillId="2" borderId="22"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wrapText="1"/>
    </xf>
    <xf numFmtId="4" fontId="5" fillId="21" borderId="16" xfId="0" applyNumberFormat="1" applyFont="1" applyFill="1" applyBorder="1" applyAlignment="1" applyProtection="1">
      <alignment horizontal="center" vertical="center"/>
    </xf>
    <xf numFmtId="4" fontId="5" fillId="21" borderId="22" xfId="0" applyNumberFormat="1" applyFont="1" applyFill="1" applyBorder="1" applyAlignment="1" applyProtection="1">
      <alignment horizontal="center" vertical="center"/>
    </xf>
    <xf numFmtId="4" fontId="5" fillId="21" borderId="17" xfId="0" applyNumberFormat="1" applyFont="1" applyFill="1" applyBorder="1" applyAlignment="1" applyProtection="1">
      <alignment horizontal="center" vertical="center"/>
    </xf>
    <xf numFmtId="41" fontId="5" fillId="0" borderId="16" xfId="0" applyNumberFormat="1" applyFont="1" applyBorder="1" applyAlignment="1" applyProtection="1">
      <alignment horizontal="center" vertical="center"/>
    </xf>
    <xf numFmtId="41" fontId="5" fillId="0" borderId="22" xfId="0" applyNumberFormat="1" applyFont="1" applyBorder="1" applyAlignment="1" applyProtection="1">
      <alignment horizontal="center" vertical="center"/>
    </xf>
    <xf numFmtId="41" fontId="5" fillId="0" borderId="17" xfId="0" applyNumberFormat="1" applyFont="1" applyBorder="1" applyAlignment="1" applyProtection="1">
      <alignment horizontal="center" vertical="center"/>
    </xf>
    <xf numFmtId="0" fontId="5" fillId="2" borderId="16" xfId="0" applyFont="1" applyFill="1" applyBorder="1" applyAlignment="1" applyProtection="1">
      <alignment horizontal="center" vertical="center" wrapText="1"/>
    </xf>
    <xf numFmtId="0" fontId="5" fillId="2" borderId="22"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14" fontId="7" fillId="0" borderId="0" xfId="0" applyNumberFormat="1" applyFont="1" applyFill="1" applyBorder="1" applyAlignment="1" applyProtection="1">
      <alignment horizontal="center" vertical="center"/>
    </xf>
  </cellXfs>
  <cellStyles count="3">
    <cellStyle name="Čárka" xfId="1" builtinId="3"/>
    <cellStyle name="Normální" xfId="0" builtinId="0"/>
    <cellStyle name="Normální 2" xfId="2"/>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lina\AppData\Local\Microsoft\Windows\INetCache\Content.Outlook\P3M3WZNY\08_Vykaz%20prace_VZOR%20poznamk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hasova\Desktop\Dotaznik_PPV_PRAZDN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Projekty_RIZENI\Metodika_Odpovednosti%20a%20kompetenci\PROCESY\UCETNI\Seznam%20zakazek_navrh%20reseni_PRED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sheet"/>
      <sheetName val="ZDROJE"/>
    </sheetNames>
    <sheetDataSet>
      <sheetData sheetId="0"/>
      <sheetData sheetId="1">
        <row r="2">
          <cell r="CT2">
            <v>2017</v>
          </cell>
          <cell r="CU2">
            <v>2018</v>
          </cell>
          <cell r="CV2">
            <v>2019</v>
          </cell>
          <cell r="CW2">
            <v>2020</v>
          </cell>
          <cell r="CX2">
            <v>2021</v>
          </cell>
          <cell r="CY2">
            <v>2022</v>
          </cell>
        </row>
        <row r="3">
          <cell r="CS3" t="str">
            <v>leden</v>
          </cell>
          <cell r="CT3">
            <v>176</v>
          </cell>
          <cell r="CU3">
            <v>184</v>
          </cell>
          <cell r="CV3">
            <v>184</v>
          </cell>
          <cell r="CW3">
            <v>184</v>
          </cell>
          <cell r="CX3">
            <v>168</v>
          </cell>
          <cell r="CY3">
            <v>168</v>
          </cell>
        </row>
        <row r="4">
          <cell r="CS4" t="str">
            <v>únor</v>
          </cell>
          <cell r="CT4">
            <v>160</v>
          </cell>
          <cell r="CU4">
            <v>160</v>
          </cell>
          <cell r="CV4">
            <v>160</v>
          </cell>
          <cell r="CW4">
            <v>160</v>
          </cell>
          <cell r="CX4">
            <v>160</v>
          </cell>
          <cell r="CY4">
            <v>160</v>
          </cell>
        </row>
        <row r="5">
          <cell r="CS5" t="str">
            <v>březen</v>
          </cell>
          <cell r="CT5">
            <v>184</v>
          </cell>
          <cell r="CU5">
            <v>176</v>
          </cell>
          <cell r="CV5">
            <v>168</v>
          </cell>
          <cell r="CW5">
            <v>176</v>
          </cell>
          <cell r="CX5">
            <v>184</v>
          </cell>
          <cell r="CY5">
            <v>184</v>
          </cell>
        </row>
        <row r="6">
          <cell r="CS6" t="str">
            <v>duben</v>
          </cell>
          <cell r="CT6">
            <v>160</v>
          </cell>
          <cell r="CU6">
            <v>168</v>
          </cell>
          <cell r="CV6">
            <v>176</v>
          </cell>
          <cell r="CW6">
            <v>176</v>
          </cell>
          <cell r="CX6">
            <v>176</v>
          </cell>
          <cell r="CY6">
            <v>168</v>
          </cell>
        </row>
        <row r="7">
          <cell r="CS7" t="str">
            <v>květen</v>
          </cell>
          <cell r="CT7">
            <v>184</v>
          </cell>
          <cell r="CU7">
            <v>184</v>
          </cell>
          <cell r="CV7">
            <v>184</v>
          </cell>
          <cell r="CW7">
            <v>168</v>
          </cell>
          <cell r="CX7">
            <v>168</v>
          </cell>
          <cell r="CY7">
            <v>176</v>
          </cell>
        </row>
        <row r="8">
          <cell r="CS8" t="str">
            <v>červen</v>
          </cell>
          <cell r="CT8">
            <v>176</v>
          </cell>
          <cell r="CU8">
            <v>168</v>
          </cell>
          <cell r="CV8">
            <v>160</v>
          </cell>
          <cell r="CW8">
            <v>176</v>
          </cell>
          <cell r="CX8">
            <v>176</v>
          </cell>
          <cell r="CY8">
            <v>176</v>
          </cell>
        </row>
        <row r="9">
          <cell r="CS9" t="str">
            <v>červenec</v>
          </cell>
          <cell r="CT9">
            <v>168</v>
          </cell>
          <cell r="CU9">
            <v>176</v>
          </cell>
          <cell r="CV9">
            <v>184</v>
          </cell>
          <cell r="CW9">
            <v>184</v>
          </cell>
          <cell r="CX9">
            <v>176</v>
          </cell>
          <cell r="CY9">
            <v>168</v>
          </cell>
        </row>
        <row r="10">
          <cell r="CS10" t="str">
            <v>srpen</v>
          </cell>
          <cell r="CT10">
            <v>184</v>
          </cell>
          <cell r="CU10">
            <v>184</v>
          </cell>
          <cell r="CV10">
            <v>176</v>
          </cell>
          <cell r="CW10">
            <v>168</v>
          </cell>
          <cell r="CX10">
            <v>176</v>
          </cell>
          <cell r="CY10">
            <v>184</v>
          </cell>
        </row>
        <row r="11">
          <cell r="CS11" t="str">
            <v>září</v>
          </cell>
          <cell r="CT11">
            <v>168</v>
          </cell>
          <cell r="CU11">
            <v>160</v>
          </cell>
          <cell r="CV11">
            <v>168</v>
          </cell>
          <cell r="CW11">
            <v>176</v>
          </cell>
          <cell r="CX11">
            <v>176</v>
          </cell>
          <cell r="CY11">
            <v>176</v>
          </cell>
        </row>
        <row r="12">
          <cell r="CS12" t="str">
            <v>říjen</v>
          </cell>
          <cell r="CT12">
            <v>176</v>
          </cell>
          <cell r="CU12">
            <v>184</v>
          </cell>
          <cell r="CV12">
            <v>184</v>
          </cell>
          <cell r="CW12">
            <v>176</v>
          </cell>
          <cell r="CX12">
            <v>168</v>
          </cell>
          <cell r="CY12">
            <v>168</v>
          </cell>
        </row>
        <row r="13">
          <cell r="CS13" t="str">
            <v>listopad</v>
          </cell>
          <cell r="CT13">
            <v>176</v>
          </cell>
          <cell r="CU13">
            <v>176</v>
          </cell>
          <cell r="CV13">
            <v>168</v>
          </cell>
          <cell r="CW13">
            <v>168</v>
          </cell>
          <cell r="CX13">
            <v>176</v>
          </cell>
          <cell r="CY13">
            <v>176</v>
          </cell>
        </row>
        <row r="14">
          <cell r="CS14" t="str">
            <v>prosinec</v>
          </cell>
          <cell r="CT14">
            <v>168</v>
          </cell>
          <cell r="CU14">
            <v>168</v>
          </cell>
          <cell r="CV14">
            <v>176</v>
          </cell>
          <cell r="CW14">
            <v>184</v>
          </cell>
          <cell r="CX14">
            <v>184</v>
          </cell>
          <cell r="CY14">
            <v>176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zník"/>
      <sheetName val="ZDROJE"/>
    </sheetNames>
    <sheetDataSet>
      <sheetData sheetId="0">
        <row r="7">
          <cell r="L7" t="str">
            <v>CZ.02.2.67/0.0/0.0/16_016/0002409</v>
          </cell>
        </row>
        <row r="10">
          <cell r="L10" t="str">
            <v>Řízení projektu (ERDF)</v>
          </cell>
        </row>
        <row r="20">
          <cell r="AB20" t="str">
            <v>ZV</v>
          </cell>
        </row>
        <row r="21">
          <cell r="AB21" t="str">
            <v>PN</v>
          </cell>
        </row>
        <row r="76">
          <cell r="B76" t="str">
            <v>622 Rozvoj ERDF PN ZV KA3 DA3.0</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bor řešení"/>
      <sheetName val="Zakázky"/>
      <sheetName val="Zakázky  PREDFIN (2)"/>
      <sheetName val="Zakázky  PREDFIN"/>
      <sheetName val="Zakázky 2"/>
      <sheetName val="Zakázky původní"/>
      <sheetName val="Vysvětlivky"/>
      <sheetName val="ZDROJ"/>
      <sheetName val="ZDROJE"/>
    </sheetNames>
    <sheetDataSet>
      <sheetData sheetId="0"/>
      <sheetData sheetId="1"/>
      <sheetData sheetId="2"/>
      <sheetData sheetId="3"/>
      <sheetData sheetId="4"/>
      <sheetData sheetId="5"/>
      <sheetData sheetId="6"/>
      <sheetData sheetId="7">
        <row r="2">
          <cell r="B2" t="str">
            <v>102010</v>
          </cell>
          <cell r="C2" t="str">
            <v>HLČ/nevěda/příspěvek</v>
          </cell>
        </row>
        <row r="3">
          <cell r="B3" t="str">
            <v>102011</v>
          </cell>
          <cell r="C3" t="str">
            <v>HLČ/nevěda/přísp.převedený do fondu</v>
          </cell>
        </row>
        <row r="4">
          <cell r="A4" t="str">
            <v>ZV</v>
          </cell>
          <cell r="B4" t="str">
            <v>102020</v>
          </cell>
          <cell r="C4" t="str">
            <v>HLČ/nevěda/dotace</v>
          </cell>
        </row>
        <row r="5">
          <cell r="B5" t="str">
            <v>102021</v>
          </cell>
          <cell r="C5" t="str">
            <v>HLČ/nevěda/dot.převedená do fondu</v>
          </cell>
        </row>
        <row r="6">
          <cell r="B6" t="str">
            <v>102023</v>
          </cell>
          <cell r="C6" t="str">
            <v>HLČ/nevěda/budoucí dot.-předfinanc.</v>
          </cell>
        </row>
        <row r="7">
          <cell r="A7" t="str">
            <v>NV</v>
          </cell>
          <cell r="B7" t="str">
            <v>102031</v>
          </cell>
          <cell r="C7" t="str">
            <v>HLČ/nevěda/vl.zdroje</v>
          </cell>
        </row>
        <row r="8">
          <cell r="B8" t="str">
            <v>102032</v>
          </cell>
          <cell r="C8" t="str">
            <v>HLČ/nevěda/vl.zdroje ze spol.sml.</v>
          </cell>
        </row>
        <row r="9">
          <cell r="B9" t="str">
            <v>104020</v>
          </cell>
          <cell r="C9" t="str">
            <v>HLČ/věda/dotace</v>
          </cell>
        </row>
        <row r="10">
          <cell r="B10" t="str">
            <v>104021</v>
          </cell>
          <cell r="C10" t="str">
            <v>HLČ/věda/dot.převedená do fondu</v>
          </cell>
        </row>
        <row r="11">
          <cell r="B11">
            <v>104023</v>
          </cell>
          <cell r="C11" t="str">
            <v>HLČ/věda/budoucí dot.-předfinanc.</v>
          </cell>
        </row>
        <row r="12">
          <cell r="B12" t="str">
            <v>104031</v>
          </cell>
          <cell r="C12" t="str">
            <v>HLČ/věda/vl.zdroje</v>
          </cell>
        </row>
        <row r="13">
          <cell r="B13" t="str">
            <v>104032</v>
          </cell>
          <cell r="C13" t="str">
            <v>HLČ/věda/vl.zdroje ze spol.sml.</v>
          </cell>
        </row>
        <row r="14">
          <cell r="B14" t="str">
            <v>902020</v>
          </cell>
          <cell r="C14" t="str">
            <v>DOČ/nevěda/dotace</v>
          </cell>
        </row>
        <row r="15">
          <cell r="B15" t="str">
            <v>902031</v>
          </cell>
          <cell r="C15" t="str">
            <v>DOČ/nevěda/vl.zdroje</v>
          </cell>
        </row>
        <row r="16">
          <cell r="B16" t="str">
            <v>902032</v>
          </cell>
          <cell r="C16" t="str">
            <v>DOČ/nevěda/vl.zdroje ze spol.sml.</v>
          </cell>
        </row>
        <row r="17">
          <cell r="B17" t="str">
            <v>904031</v>
          </cell>
          <cell r="C17" t="str">
            <v>DOČ/věda/vl.zdroje</v>
          </cell>
        </row>
        <row r="18">
          <cell r="B18" t="str">
            <v>904032</v>
          </cell>
          <cell r="C18" t="str">
            <v>DOČ/věda/vl.zdroje ze spol.sml.</v>
          </cell>
        </row>
        <row r="19">
          <cell r="B19" t="str">
            <v>904033</v>
          </cell>
          <cell r="C19" t="str">
            <v>DOČ/věda/smluvní výzkum</v>
          </cell>
        </row>
        <row r="20">
          <cell r="B20" t="str">
            <v>904034</v>
          </cell>
          <cell r="C20" t="str">
            <v>DOČ/věda/kolaborativní výzkum</v>
          </cell>
        </row>
      </sheetData>
      <sheetData sheetId="8" refreshError="1"/>
    </sheetDataSet>
  </externalBook>
</externalLink>
</file>

<file path=xl/theme/theme1.xml><?xml version="1.0" encoding="utf-8"?>
<a:theme xmlns:a="http://schemas.openxmlformats.org/drawingml/2006/main" name="Motiv Office">
  <a:themeElements>
    <a:clrScheme name="JU">
      <a:dk1>
        <a:srgbClr val="151515"/>
      </a:dk1>
      <a:lt1>
        <a:sysClr val="window" lastClr="FFFFFF"/>
      </a:lt1>
      <a:dk2>
        <a:srgbClr val="E00034"/>
      </a:dk2>
      <a:lt2>
        <a:srgbClr val="D8D8D8"/>
      </a:lt2>
      <a:accent1>
        <a:srgbClr val="E00034"/>
      </a:accent1>
      <a:accent2>
        <a:srgbClr val="E98300"/>
      </a:accent2>
      <a:accent3>
        <a:srgbClr val="007D57"/>
      </a:accent3>
      <a:accent4>
        <a:srgbClr val="9C5FB5"/>
      </a:accent4>
      <a:accent5>
        <a:srgbClr val="5BBBB7"/>
      </a:accent5>
      <a:accent6>
        <a:srgbClr val="D10074"/>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3"/>
  <sheetViews>
    <sheetView showGridLines="0" tabSelected="1" showRuler="0" zoomScale="70" zoomScaleNormal="70" workbookViewId="0">
      <selection activeCell="H54" sqref="H54"/>
    </sheetView>
  </sheetViews>
  <sheetFormatPr defaultRowHeight="15" x14ac:dyDescent="0.25"/>
  <cols>
    <col min="1" max="1" width="9.140625" style="117"/>
    <col min="2" max="2" width="27.5703125" style="117" customWidth="1"/>
    <col min="3" max="3" width="9.140625" style="117"/>
    <col min="4" max="5" width="9.140625" style="117" customWidth="1"/>
    <col min="6" max="16384" width="9.140625" style="117"/>
  </cols>
  <sheetData>
    <row r="1" spans="1:14" ht="18.75" customHeight="1" x14ac:dyDescent="0.25">
      <c r="A1" s="132" t="s">
        <v>0</v>
      </c>
      <c r="B1" s="132"/>
      <c r="C1" s="132"/>
      <c r="D1" s="132"/>
      <c r="E1" s="132"/>
      <c r="F1" s="132"/>
      <c r="G1" s="132"/>
      <c r="H1" s="132"/>
      <c r="I1" s="132"/>
      <c r="J1" s="132"/>
      <c r="K1" s="132"/>
      <c r="L1" s="132"/>
      <c r="M1" s="132"/>
      <c r="N1" s="132"/>
    </row>
    <row r="2" spans="1:14" x14ac:dyDescent="0.25">
      <c r="A2" s="1"/>
      <c r="B2" s="1"/>
      <c r="C2" s="1"/>
      <c r="D2" s="1"/>
      <c r="E2" s="1"/>
      <c r="F2" s="1"/>
      <c r="G2" s="1"/>
      <c r="H2" s="1"/>
      <c r="I2" s="1"/>
      <c r="J2" s="1"/>
      <c r="K2" s="1"/>
      <c r="L2" s="1"/>
      <c r="M2" s="1"/>
      <c r="N2" s="1"/>
    </row>
    <row r="3" spans="1:14" ht="35.25" customHeight="1" x14ac:dyDescent="0.25">
      <c r="A3" s="133" t="s">
        <v>1</v>
      </c>
      <c r="B3" s="133"/>
      <c r="C3" s="134" t="str">
        <f>VLOOKUP(J3,ZDROJE!C3:D5,2,0)</f>
        <v>CZ.02.2.69/0.0/0.0/16_015/0002348</v>
      </c>
      <c r="D3" s="134"/>
      <c r="E3" s="134"/>
      <c r="F3" s="135" t="s">
        <v>2</v>
      </c>
      <c r="G3" s="135"/>
      <c r="H3" s="135"/>
      <c r="I3" s="135"/>
      <c r="J3" s="136" t="s">
        <v>50</v>
      </c>
      <c r="K3" s="136"/>
      <c r="L3" s="136"/>
      <c r="M3" s="136"/>
      <c r="N3" s="136"/>
    </row>
    <row r="4" spans="1:14" x14ac:dyDescent="0.25">
      <c r="A4" s="109"/>
      <c r="B4" s="109"/>
      <c r="C4" s="109"/>
      <c r="D4" s="109"/>
      <c r="E4" s="109"/>
      <c r="F4" s="109"/>
      <c r="G4" s="109"/>
      <c r="H4" s="109"/>
      <c r="I4" s="109"/>
      <c r="J4" s="109"/>
      <c r="K4" s="109"/>
      <c r="L4" s="109"/>
      <c r="M4" s="109"/>
      <c r="N4" s="109"/>
    </row>
    <row r="5" spans="1:14" ht="30" customHeight="1" x14ac:dyDescent="0.25">
      <c r="A5" s="133" t="s">
        <v>3</v>
      </c>
      <c r="B5" s="133"/>
      <c r="C5" s="137" t="s">
        <v>640</v>
      </c>
      <c r="D5" s="137"/>
      <c r="E5" s="137"/>
      <c r="F5" s="139" t="s">
        <v>37</v>
      </c>
      <c r="G5" s="140"/>
      <c r="H5" s="140"/>
      <c r="I5" s="141"/>
      <c r="J5" s="142" t="s">
        <v>53</v>
      </c>
      <c r="K5" s="143"/>
      <c r="L5" s="143"/>
      <c r="M5" s="143"/>
      <c r="N5" s="143"/>
    </row>
    <row r="6" spans="1:14" ht="23.25" customHeight="1" x14ac:dyDescent="0.25">
      <c r="A6" s="133" t="s">
        <v>5</v>
      </c>
      <c r="B6" s="133"/>
      <c r="C6" s="137" t="s">
        <v>242</v>
      </c>
      <c r="D6" s="137"/>
      <c r="E6" s="137"/>
      <c r="F6" s="133" t="s">
        <v>6</v>
      </c>
      <c r="G6" s="133"/>
      <c r="H6" s="133"/>
      <c r="I6" s="133"/>
      <c r="J6" s="138" t="str">
        <f>VLOOKUP(C6,ZDROJE!AN3:AO32,2,0)</f>
        <v>1.1.1.2.1.3</v>
      </c>
      <c r="K6" s="138"/>
      <c r="L6" s="138"/>
      <c r="M6" s="138"/>
      <c r="N6" s="138"/>
    </row>
    <row r="7" spans="1:14" ht="30" customHeight="1" x14ac:dyDescent="0.25">
      <c r="A7" s="133" t="s">
        <v>43</v>
      </c>
      <c r="B7" s="133"/>
      <c r="C7" s="137">
        <v>0.2</v>
      </c>
      <c r="D7" s="137"/>
      <c r="E7" s="137"/>
      <c r="F7" s="133" t="s">
        <v>4</v>
      </c>
      <c r="G7" s="133"/>
      <c r="H7" s="133"/>
      <c r="I7" s="133"/>
      <c r="J7" s="162" t="s">
        <v>56</v>
      </c>
      <c r="K7" s="162"/>
      <c r="L7" s="162"/>
      <c r="M7" s="162"/>
      <c r="N7" s="162"/>
    </row>
    <row r="8" spans="1:14" ht="45" customHeight="1" x14ac:dyDescent="0.25">
      <c r="A8" s="133" t="s">
        <v>40</v>
      </c>
      <c r="B8" s="133"/>
      <c r="C8" s="152">
        <v>1</v>
      </c>
      <c r="D8" s="152"/>
      <c r="E8" s="152"/>
      <c r="F8" s="147" t="s">
        <v>49</v>
      </c>
      <c r="G8" s="148"/>
      <c r="H8" s="148"/>
      <c r="I8" s="149"/>
      <c r="J8" s="150">
        <v>43191</v>
      </c>
      <c r="K8" s="151"/>
      <c r="L8" s="151"/>
      <c r="M8" s="151"/>
      <c r="N8" s="151"/>
    </row>
    <row r="9" spans="1:14" ht="45" customHeight="1" x14ac:dyDescent="0.25">
      <c r="A9" s="133" t="s">
        <v>7</v>
      </c>
      <c r="B9" s="133"/>
      <c r="C9" s="152">
        <v>1</v>
      </c>
      <c r="D9" s="152"/>
      <c r="E9" s="152"/>
      <c r="F9" s="147" t="s">
        <v>48</v>
      </c>
      <c r="G9" s="148"/>
      <c r="H9" s="148"/>
      <c r="I9" s="149"/>
      <c r="J9" s="159">
        <v>43281</v>
      </c>
      <c r="K9" s="160"/>
      <c r="L9" s="160"/>
      <c r="M9" s="160"/>
      <c r="N9" s="161"/>
    </row>
    <row r="10" spans="1:14" x14ac:dyDescent="0.25">
      <c r="A10" s="118"/>
      <c r="B10" s="118"/>
      <c r="C10" s="118"/>
      <c r="D10" s="118"/>
      <c r="E10" s="118"/>
      <c r="F10" s="118"/>
      <c r="G10" s="118"/>
      <c r="H10" s="118"/>
      <c r="I10" s="119"/>
      <c r="J10" s="2"/>
      <c r="K10" s="1"/>
      <c r="L10" s="1"/>
      <c r="M10" s="1"/>
      <c r="N10" s="1"/>
    </row>
    <row r="11" spans="1:14" ht="27.75" customHeight="1" x14ac:dyDescent="0.25">
      <c r="A11" s="153" t="s">
        <v>41</v>
      </c>
      <c r="B11" s="154"/>
      <c r="C11" s="154"/>
      <c r="D11" s="154"/>
      <c r="E11" s="154"/>
      <c r="F11" s="154"/>
      <c r="G11" s="154"/>
      <c r="H11" s="154"/>
      <c r="I11" s="154"/>
      <c r="J11" s="154"/>
      <c r="K11" s="154"/>
      <c r="L11" s="154"/>
      <c r="M11" s="154"/>
      <c r="N11" s="155"/>
    </row>
    <row r="12" spans="1:14" ht="25.5" x14ac:dyDescent="0.25">
      <c r="A12" s="3" t="s">
        <v>8</v>
      </c>
      <c r="B12" s="3" t="s">
        <v>9</v>
      </c>
      <c r="C12" s="156" t="s">
        <v>10</v>
      </c>
      <c r="D12" s="157"/>
      <c r="E12" s="157"/>
      <c r="F12" s="157"/>
      <c r="G12" s="157"/>
      <c r="H12" s="157"/>
      <c r="I12" s="157"/>
      <c r="J12" s="157"/>
      <c r="K12" s="157"/>
      <c r="L12" s="157"/>
      <c r="M12" s="158"/>
      <c r="N12" s="3" t="s">
        <v>11</v>
      </c>
    </row>
    <row r="13" spans="1:14" ht="15" customHeight="1" x14ac:dyDescent="0.25">
      <c r="A13" s="108" t="s">
        <v>12</v>
      </c>
      <c r="B13" s="95" t="s">
        <v>636</v>
      </c>
      <c r="C13" s="144" t="s">
        <v>641</v>
      </c>
      <c r="D13" s="145"/>
      <c r="E13" s="145"/>
      <c r="F13" s="145"/>
      <c r="G13" s="145"/>
      <c r="H13" s="145"/>
      <c r="I13" s="145"/>
      <c r="J13" s="145"/>
      <c r="K13" s="145"/>
      <c r="L13" s="145"/>
      <c r="M13" s="146"/>
      <c r="N13" s="12">
        <v>30</v>
      </c>
    </row>
    <row r="14" spans="1:14" ht="15" customHeight="1" x14ac:dyDescent="0.25">
      <c r="A14" s="108" t="s">
        <v>13</v>
      </c>
      <c r="B14" s="95" t="s">
        <v>637</v>
      </c>
      <c r="C14" s="144" t="s">
        <v>642</v>
      </c>
      <c r="D14" s="145"/>
      <c r="E14" s="145"/>
      <c r="F14" s="145"/>
      <c r="G14" s="145"/>
      <c r="H14" s="145"/>
      <c r="I14" s="145"/>
      <c r="J14" s="145"/>
      <c r="K14" s="145"/>
      <c r="L14" s="145"/>
      <c r="M14" s="146"/>
      <c r="N14" s="12">
        <v>41.2</v>
      </c>
    </row>
    <row r="15" spans="1:14" ht="15" customHeight="1" x14ac:dyDescent="0.25">
      <c r="A15" s="108" t="s">
        <v>14</v>
      </c>
      <c r="B15" s="95" t="s">
        <v>637</v>
      </c>
      <c r="C15" s="144" t="s">
        <v>643</v>
      </c>
      <c r="D15" s="145"/>
      <c r="E15" s="145"/>
      <c r="F15" s="145"/>
      <c r="G15" s="145"/>
      <c r="H15" s="145"/>
      <c r="I15" s="145"/>
      <c r="J15" s="145"/>
      <c r="K15" s="145"/>
      <c r="L15" s="145"/>
      <c r="M15" s="146"/>
      <c r="N15" s="12">
        <v>19.2</v>
      </c>
    </row>
    <row r="16" spans="1:14" x14ac:dyDescent="0.25">
      <c r="A16" s="108" t="s">
        <v>15</v>
      </c>
      <c r="B16" s="95" t="s">
        <v>644</v>
      </c>
      <c r="C16" s="144" t="s">
        <v>645</v>
      </c>
      <c r="D16" s="145"/>
      <c r="E16" s="145"/>
      <c r="F16" s="145"/>
      <c r="G16" s="145"/>
      <c r="H16" s="145"/>
      <c r="I16" s="145"/>
      <c r="J16" s="145"/>
      <c r="K16" s="145"/>
      <c r="L16" s="145"/>
      <c r="M16" s="146"/>
      <c r="N16" s="12">
        <v>1.6</v>
      </c>
    </row>
    <row r="17" spans="1:16" x14ac:dyDescent="0.25">
      <c r="A17" s="108" t="s">
        <v>16</v>
      </c>
      <c r="B17" s="95"/>
      <c r="C17" s="144"/>
      <c r="D17" s="145"/>
      <c r="E17" s="145"/>
      <c r="F17" s="145"/>
      <c r="G17" s="145"/>
      <c r="H17" s="145"/>
      <c r="I17" s="145"/>
      <c r="J17" s="145"/>
      <c r="K17" s="145"/>
      <c r="L17" s="145"/>
      <c r="M17" s="146"/>
      <c r="N17" s="12"/>
    </row>
    <row r="18" spans="1:16" x14ac:dyDescent="0.25">
      <c r="A18" s="108" t="s">
        <v>17</v>
      </c>
      <c r="B18" s="95"/>
      <c r="C18" s="144"/>
      <c r="D18" s="145"/>
      <c r="E18" s="145"/>
      <c r="F18" s="145"/>
      <c r="G18" s="145"/>
      <c r="H18" s="145"/>
      <c r="I18" s="145"/>
      <c r="J18" s="145"/>
      <c r="K18" s="145"/>
      <c r="L18" s="145"/>
      <c r="M18" s="146"/>
      <c r="N18" s="12"/>
    </row>
    <row r="19" spans="1:16" x14ac:dyDescent="0.25">
      <c r="A19" s="108" t="s">
        <v>18</v>
      </c>
      <c r="B19" s="95"/>
      <c r="C19" s="144"/>
      <c r="D19" s="145"/>
      <c r="E19" s="145"/>
      <c r="F19" s="145"/>
      <c r="G19" s="145"/>
      <c r="H19" s="145"/>
      <c r="I19" s="145"/>
      <c r="J19" s="145"/>
      <c r="K19" s="145"/>
      <c r="L19" s="145"/>
      <c r="M19" s="146"/>
      <c r="N19" s="12"/>
    </row>
    <row r="20" spans="1:16" x14ac:dyDescent="0.25">
      <c r="A20" s="108" t="s">
        <v>19</v>
      </c>
      <c r="B20" s="95"/>
      <c r="C20" s="144"/>
      <c r="D20" s="145"/>
      <c r="E20" s="145"/>
      <c r="F20" s="145"/>
      <c r="G20" s="145"/>
      <c r="H20" s="145"/>
      <c r="I20" s="145"/>
      <c r="J20" s="145"/>
      <c r="K20" s="145"/>
      <c r="L20" s="145"/>
      <c r="M20" s="146"/>
      <c r="N20" s="12"/>
    </row>
    <row r="21" spans="1:16" x14ac:dyDescent="0.25">
      <c r="A21" s="108" t="s">
        <v>20</v>
      </c>
      <c r="B21" s="95"/>
      <c r="C21" s="144"/>
      <c r="D21" s="145"/>
      <c r="E21" s="145"/>
      <c r="F21" s="145"/>
      <c r="G21" s="145"/>
      <c r="H21" s="145"/>
      <c r="I21" s="145"/>
      <c r="J21" s="145"/>
      <c r="K21" s="145"/>
      <c r="L21" s="145"/>
      <c r="M21" s="146"/>
      <c r="N21" s="12"/>
    </row>
    <row r="22" spans="1:16" x14ac:dyDescent="0.25">
      <c r="A22" s="108" t="s">
        <v>21</v>
      </c>
      <c r="B22" s="95"/>
      <c r="C22" s="144"/>
      <c r="D22" s="145"/>
      <c r="E22" s="145"/>
      <c r="F22" s="145"/>
      <c r="G22" s="145"/>
      <c r="H22" s="145"/>
      <c r="I22" s="145"/>
      <c r="J22" s="145"/>
      <c r="K22" s="145"/>
      <c r="L22" s="145"/>
      <c r="M22" s="146"/>
      <c r="N22" s="12"/>
    </row>
    <row r="23" spans="1:16" x14ac:dyDescent="0.25">
      <c r="A23" s="108" t="s">
        <v>33</v>
      </c>
      <c r="B23" s="95"/>
      <c r="C23" s="144"/>
      <c r="D23" s="145"/>
      <c r="E23" s="145"/>
      <c r="F23" s="145"/>
      <c r="G23" s="145"/>
      <c r="H23" s="145"/>
      <c r="I23" s="145"/>
      <c r="J23" s="145"/>
      <c r="K23" s="145"/>
      <c r="L23" s="145"/>
      <c r="M23" s="146"/>
      <c r="N23" s="12"/>
    </row>
    <row r="24" spans="1:16" x14ac:dyDescent="0.25">
      <c r="A24" s="108">
        <v>12</v>
      </c>
      <c r="B24" s="95"/>
      <c r="C24" s="144"/>
      <c r="D24" s="145"/>
      <c r="E24" s="145"/>
      <c r="F24" s="145"/>
      <c r="G24" s="145"/>
      <c r="H24" s="145"/>
      <c r="I24" s="145"/>
      <c r="J24" s="145"/>
      <c r="K24" s="145"/>
      <c r="L24" s="145"/>
      <c r="M24" s="146"/>
      <c r="N24" s="12"/>
    </row>
    <row r="25" spans="1:16" x14ac:dyDescent="0.25">
      <c r="A25" s="108" t="s">
        <v>34</v>
      </c>
      <c r="B25" s="95"/>
      <c r="C25" s="144"/>
      <c r="D25" s="145"/>
      <c r="E25" s="145"/>
      <c r="F25" s="145"/>
      <c r="G25" s="145"/>
      <c r="H25" s="145"/>
      <c r="I25" s="145"/>
      <c r="J25" s="145"/>
      <c r="K25" s="145"/>
      <c r="L25" s="145"/>
      <c r="M25" s="146"/>
      <c r="N25" s="12"/>
    </row>
    <row r="26" spans="1:16" x14ac:dyDescent="0.25">
      <c r="A26" s="108" t="s">
        <v>35</v>
      </c>
      <c r="B26" s="95"/>
      <c r="C26" s="110"/>
      <c r="D26" s="111"/>
      <c r="E26" s="111"/>
      <c r="F26" s="111"/>
      <c r="G26" s="111"/>
      <c r="H26" s="111"/>
      <c r="I26" s="111"/>
      <c r="J26" s="111"/>
      <c r="K26" s="111"/>
      <c r="L26" s="111"/>
      <c r="M26" s="112"/>
      <c r="N26" s="12"/>
    </row>
    <row r="27" spans="1:16" x14ac:dyDescent="0.25">
      <c r="A27" s="108" t="s">
        <v>36</v>
      </c>
      <c r="B27" s="4"/>
      <c r="C27" s="144"/>
      <c r="D27" s="145"/>
      <c r="E27" s="145"/>
      <c r="F27" s="145"/>
      <c r="G27" s="145"/>
      <c r="H27" s="145"/>
      <c r="I27" s="145"/>
      <c r="J27" s="145"/>
      <c r="K27" s="145"/>
      <c r="L27" s="145"/>
      <c r="M27" s="146"/>
      <c r="N27" s="12"/>
    </row>
    <row r="28" spans="1:16" x14ac:dyDescent="0.25">
      <c r="A28" s="120"/>
      <c r="B28" s="120"/>
      <c r="C28" s="120"/>
      <c r="D28" s="120"/>
      <c r="E28" s="120"/>
      <c r="F28" s="120"/>
      <c r="G28" s="120"/>
      <c r="H28" s="121"/>
      <c r="I28" s="122"/>
      <c r="J28" s="122"/>
      <c r="K28" s="123"/>
      <c r="L28" s="123"/>
      <c r="M28" s="123"/>
      <c r="N28" s="124"/>
    </row>
    <row r="29" spans="1:16" x14ac:dyDescent="0.25">
      <c r="A29" s="133" t="s">
        <v>42</v>
      </c>
      <c r="B29" s="133"/>
      <c r="C29" s="133"/>
      <c r="D29" s="133"/>
      <c r="E29" s="133"/>
      <c r="F29" s="133"/>
      <c r="G29" s="133"/>
      <c r="H29" s="133"/>
      <c r="I29" s="133"/>
      <c r="J29" s="133"/>
      <c r="K29" s="133"/>
      <c r="L29" s="133"/>
      <c r="M29" s="133"/>
      <c r="N29" s="125">
        <f>SUM(N13:N28)</f>
        <v>92</v>
      </c>
      <c r="O29" s="126"/>
    </row>
    <row r="30" spans="1:16" ht="15.75" thickBot="1" x14ac:dyDescent="0.3">
      <c r="A30" s="1"/>
      <c r="B30" s="1"/>
      <c r="C30" s="131">
        <f>J8</f>
        <v>43191</v>
      </c>
      <c r="D30" s="131"/>
      <c r="E30" s="131">
        <f>EDATE(C30,1)</f>
        <v>43221</v>
      </c>
      <c r="F30" s="131"/>
      <c r="G30" s="131">
        <f t="shared" ref="G30" si="0">EDATE(E30,1)</f>
        <v>43252</v>
      </c>
      <c r="H30" s="131"/>
      <c r="I30" s="131">
        <f t="shared" ref="I30" si="1">EDATE(G30,1)</f>
        <v>43282</v>
      </c>
      <c r="J30" s="131"/>
      <c r="K30" s="131">
        <f t="shared" ref="K30" si="2">EDATE(I30,1)</f>
        <v>43313</v>
      </c>
      <c r="L30" s="131"/>
      <c r="M30" s="131">
        <f t="shared" ref="M30" si="3">EDATE(K30,1)</f>
        <v>43344</v>
      </c>
      <c r="N30" s="131"/>
    </row>
    <row r="31" spans="1:16" ht="15" customHeight="1" x14ac:dyDescent="0.25">
      <c r="A31" s="175" t="s">
        <v>635</v>
      </c>
      <c r="B31" s="176"/>
      <c r="C31" s="167" t="str">
        <f>IF(MONTH(J8)=1,"leden",IF(MONTH(J8)=2,"únor",IF(MONTH(J8)=3, "březen",IF(MONTH(J8)=4,"duben",IF(MONTH(J8)=5,"květen",IF(MONTH(J8)=6,"červen",IF(MONTH(J8)=7,"červenec",IF(MONTH(J8)=8,"srpen",IF(MONTH(J8)=9,"září",IF(MONTH(J8)=10,"říjen",IF(MONTH(J8)=11,"listopad","prosinec")))))))))))</f>
        <v>duben</v>
      </c>
      <c r="D31" s="168" t="e">
        <f>#VALUE!</f>
        <v>#VALUE!</v>
      </c>
      <c r="E31" s="169" t="str">
        <f>IF(C31="leden","únor",IF(C31="únor","březen",IF(C31="březen","duben",IF(C31="duben","květen",IF(C31="květen","červen",IF(C31="červen","červenec",IF(C31="červenec","srpen",IF(C31="srpen","září",IF(C31="září","říjen",IF(C31="říjen","listopad",IF(C31="listopad","prosinec","leden" )))))))))))</f>
        <v>květen</v>
      </c>
      <c r="F31" s="170"/>
      <c r="G31" s="169" t="str">
        <f t="shared" ref="G31" si="4">IF(E31="leden","únor",IF(E31="únor","březen",IF(E31="březen","duben",IF(E31="duben","květen",IF(E31="květen","červen",IF(E31="červen","červenec",IF(E31="červenec","srpen",IF(E31="srpen","září",IF(E31="září","říjen",IF(E31="říjen","listopad",IF(E31="listopad","prosinec","leden" )))))))))))</f>
        <v>červen</v>
      </c>
      <c r="H31" s="170"/>
      <c r="I31" s="169" t="str">
        <f>IF(G31="leden","únor",IF(G31="únor","březen",IF(G31="březen","duben",IF(G31="duben","květen",IF(G31="květen","červen",IF(G31="červen","červenec",IF(G31="červenec","srpen",IF(G31="srpen","září",IF(G31="září","říjen",IF(G31="říjen","listopad",IF(G31="listopad","prosinec","leden" )))))))))))</f>
        <v>červenec</v>
      </c>
      <c r="J31" s="170"/>
      <c r="K31" s="169" t="str">
        <f t="shared" ref="K31" si="5">IF(I31="leden","únor",IF(I31="únor","březen",IF(I31="březen","duben",IF(I31="duben","květen",IF(I31="květen","červen",IF(I31="červen","červenec",IF(I31="červenec","srpen",IF(I31="srpen","září",IF(I31="září","říjen",IF(I31="říjen","listopad",IF(I31="listopad","prosinec","leden" )))))))))))</f>
        <v>srpen</v>
      </c>
      <c r="L31" s="170"/>
      <c r="M31" s="169" t="str">
        <f t="shared" ref="M31" si="6">IF(K31="leden","únor",IF(K31="únor","březen",IF(K31="březen","duben",IF(K31="duben","květen",IF(K31="květen","červen",IF(K31="červen","červenec",IF(K31="červenec","srpen",IF(K31="srpen","září",IF(K31="září","říjen",IF(K31="říjen","listopad",IF(K31="listopad","prosinec","leden" )))))))))))</f>
        <v>září</v>
      </c>
      <c r="N31" s="170"/>
    </row>
    <row r="32" spans="1:16" ht="26.25" customHeight="1" x14ac:dyDescent="0.25">
      <c r="A32" s="177"/>
      <c r="B32" s="178"/>
      <c r="C32" s="165">
        <f>IF(YEAR(C30)=2017,VLOOKUP(C31,[1]ZDROJE!$CS$2:$CY$14,2,0),
IF(YEAR(C30)=2018,VLOOKUP(C31,[1]ZDROJE!$CS$2:$CY$14,3,0),
IF(YEAR(C30)=2019,VLOOKUP(C31,[1]ZDROJE!$CS$2:$CY$14,4,0),
IF(YEAR(C30)=2020,VLOOKUP(C31,[1]ZDROJE!$CS$2:$CY$14,5,0),
IF(YEAR(C30)=2021,VLOOKUP(C31,[1]ZDROJE!$CS$2:$CY$14,6,0),
IF(YEAR(C30)=2022,VLOOKUP(C31,[1]ZDROJE!$CS$2:$CY$14,7,0),0))))))</f>
        <v>168</v>
      </c>
      <c r="D32" s="166"/>
      <c r="E32" s="165">
        <f>IF(YEAR(E30)=2017,VLOOKUP(E31,[1]ZDROJE!$CS$2:$CY$14,2,0),
IF(YEAR(E30)=2018,VLOOKUP(E31,[1]ZDROJE!$CS$2:$CY$14,3,0),
IF(YEAR(E30)=2019,VLOOKUP(E31,[1]ZDROJE!$CS$2:$CY$14,4,0),
IF(YEAR(E30)=2020,VLOOKUP(E31,[1]ZDROJE!$CS$2:$CY$14,5,0),
IF(YEAR(E30)=2021,VLOOKUP(E31,[1]ZDROJE!$CS$2:$CY$14,6,0),
IF(YEAR(E30)=2022,VLOOKUP(E31,[1]ZDROJE!$CS$2:$CY$14,7,0),0))))))</f>
        <v>184</v>
      </c>
      <c r="F32" s="166"/>
      <c r="G32" s="165">
        <f>IF(YEAR(G30)=2017,VLOOKUP(G31,[1]ZDROJE!$CS$2:$CY$14,2,0),
IF(YEAR(G30)=2018,VLOOKUP(G31,[1]ZDROJE!$CS$2:$CY$14,3,0),
IF(YEAR(G30)=2019,VLOOKUP(G31,[1]ZDROJE!$CS$2:$CY$14,4,0),
IF(YEAR(G30)=2020,VLOOKUP(G31,[1]ZDROJE!$CS$2:$CY$14,5,0),
IF(YEAR(G30)=2021,VLOOKUP(G31,[1]ZDROJE!$CS$2:$CY$14,6,0),
IF(YEAR(G30)=2022,VLOOKUP(G31,[1]ZDROJE!$CS$2:$CY$14,7,0),0))))))</f>
        <v>168</v>
      </c>
      <c r="H32" s="166"/>
      <c r="I32" s="165">
        <f>IF(YEAR(I30)=2017,VLOOKUP(I31,[1]ZDROJE!$CS$2:$CY$14,2,0),
IF(YEAR(I30)=2018,VLOOKUP(I31,[1]ZDROJE!$CS$2:$CY$14,3,0),
IF(YEAR(I30)=2019,VLOOKUP(I31,[1]ZDROJE!$CS$2:$CY$14,4,0),
IF(YEAR(I30)=2020,VLOOKUP(I31,[1]ZDROJE!$CS$2:$CY$14,5,0),
IF(YEAR(I30)=2021,VLOOKUP(I31,[1]ZDROJE!$CS$2:$CY$14,6,0),
IF(YEAR(I30)=2022,VLOOKUP(I31,[1]ZDROJE!$CS$2:$CY$14,7,0),0))))))</f>
        <v>176</v>
      </c>
      <c r="J32" s="166"/>
      <c r="K32" s="165">
        <f>IF(YEAR(K30)=2017,VLOOKUP(K31,[1]ZDROJE!$CS$2:$CY$14,2,0),
IF(YEAR(K30)=2018,VLOOKUP(K31,[1]ZDROJE!$CS$2:$CY$14,3,0),
IF(YEAR(K30)=2019,VLOOKUP(K31,[1]ZDROJE!$CS$2:$CY$14,4,0),
IF(YEAR(K30)=2020,VLOOKUP(K31,[1]ZDROJE!$CS$2:$CY$14,5,0),
IF(YEAR(K30)=2021,VLOOKUP(K31,[1]ZDROJE!$CS$2:$CY$14,6,0),
IF(YEAR(K30)=2022,VLOOKUP(K31,[1]ZDROJE!$CS$2:$CY$14,7,0),0))))))</f>
        <v>184</v>
      </c>
      <c r="L32" s="166"/>
      <c r="M32" s="165">
        <f>IF(YEAR(M30)=2017,VLOOKUP(M31,[1]ZDROJE!$CS$2:$CY$14,2,0),
IF(YEAR(M30)=2018,VLOOKUP(M31,[1]ZDROJE!$CS$2:$CY$14,3,0),
IF(YEAR(M30)=2019,VLOOKUP(M31,[1]ZDROJE!$CS$2:$CY$14,4,0),
IF(YEAR(M30)=2020,VLOOKUP(M31,[1]ZDROJE!$CS$2:$CY$14,5,0),
IF(YEAR(M30)=2021,VLOOKUP(M31,[1]ZDROJE!$CS$2:$CY$14,6,0),
IF(YEAR(M30)=2022,VLOOKUP(M31,[1]ZDROJE!$CS$2:$CY$14,7,0),0))))))</f>
        <v>160</v>
      </c>
      <c r="N32" s="166"/>
      <c r="P32" s="127"/>
    </row>
    <row r="33" spans="1:27" ht="89.25" x14ac:dyDescent="0.25">
      <c r="A33" s="171"/>
      <c r="B33" s="172"/>
      <c r="C33" s="115" t="s">
        <v>22</v>
      </c>
      <c r="D33" s="116" t="s">
        <v>44</v>
      </c>
      <c r="E33" s="115" t="s">
        <v>22</v>
      </c>
      <c r="F33" s="116" t="s">
        <v>44</v>
      </c>
      <c r="G33" s="115" t="s">
        <v>22</v>
      </c>
      <c r="H33" s="116" t="s">
        <v>44</v>
      </c>
      <c r="I33" s="115" t="s">
        <v>22</v>
      </c>
      <c r="J33" s="116" t="s">
        <v>44</v>
      </c>
      <c r="K33" s="115" t="s">
        <v>22</v>
      </c>
      <c r="L33" s="116" t="s">
        <v>44</v>
      </c>
      <c r="M33" s="115" t="s">
        <v>22</v>
      </c>
      <c r="N33" s="116" t="s">
        <v>44</v>
      </c>
    </row>
    <row r="34" spans="1:27" x14ac:dyDescent="0.25">
      <c r="A34" s="173" t="s">
        <v>23</v>
      </c>
      <c r="B34" s="174"/>
      <c r="C34" s="13">
        <v>0</v>
      </c>
      <c r="D34" s="128">
        <f>V34-D38-D35</f>
        <v>32</v>
      </c>
      <c r="E34" s="13">
        <v>0</v>
      </c>
      <c r="F34" s="128">
        <f>X34-F38-F35</f>
        <v>32.800000000000004</v>
      </c>
      <c r="G34" s="13">
        <v>0</v>
      </c>
      <c r="H34" s="128">
        <f>Z34-H38-H35</f>
        <v>27.200000000000003</v>
      </c>
      <c r="I34" s="13"/>
      <c r="J34" s="128"/>
      <c r="K34" s="13"/>
      <c r="L34" s="128"/>
      <c r="M34" s="13"/>
      <c r="N34" s="128"/>
      <c r="O34" s="129">
        <f>SUM(D34,F34,H34,J34,L34,N34)</f>
        <v>92.000000000000014</v>
      </c>
      <c r="P34" s="117" t="s">
        <v>632</v>
      </c>
      <c r="T34" s="117">
        <v>0.2</v>
      </c>
      <c r="U34" s="126">
        <f>C32</f>
        <v>168</v>
      </c>
      <c r="V34" s="117">
        <f>T34*U34</f>
        <v>33.6</v>
      </c>
      <c r="W34" s="117" t="s">
        <v>618</v>
      </c>
      <c r="X34" s="117">
        <f>T34*E32</f>
        <v>36.800000000000004</v>
      </c>
      <c r="Y34" s="117" t="s">
        <v>639</v>
      </c>
      <c r="Z34" s="117">
        <f>T34*G32</f>
        <v>33.6</v>
      </c>
      <c r="AA34" s="117" t="s">
        <v>620</v>
      </c>
    </row>
    <row r="35" spans="1:27" x14ac:dyDescent="0.25">
      <c r="A35" s="163" t="s">
        <v>24</v>
      </c>
      <c r="B35" s="164"/>
      <c r="C35" s="13">
        <v>0</v>
      </c>
      <c r="D35" s="128">
        <v>0</v>
      </c>
      <c r="E35" s="13">
        <v>0</v>
      </c>
      <c r="F35" s="128">
        <v>0.8</v>
      </c>
      <c r="G35" s="13">
        <v>0</v>
      </c>
      <c r="H35" s="128">
        <v>6.4</v>
      </c>
      <c r="I35" s="13"/>
      <c r="J35" s="128"/>
      <c r="K35" s="13"/>
      <c r="L35" s="128"/>
      <c r="M35" s="13"/>
      <c r="N35" s="128"/>
      <c r="T35" s="117" t="s">
        <v>638</v>
      </c>
      <c r="U35" s="117">
        <v>0.8</v>
      </c>
    </row>
    <row r="36" spans="1:27" ht="45" customHeight="1" x14ac:dyDescent="0.25">
      <c r="A36" s="163" t="s">
        <v>25</v>
      </c>
      <c r="B36" s="164"/>
      <c r="C36" s="14">
        <v>0</v>
      </c>
      <c r="D36" s="128">
        <v>0</v>
      </c>
      <c r="E36" s="14">
        <v>0</v>
      </c>
      <c r="F36" s="128">
        <v>0</v>
      </c>
      <c r="G36" s="14">
        <v>0</v>
      </c>
      <c r="H36" s="128">
        <v>0</v>
      </c>
      <c r="I36" s="14"/>
      <c r="J36" s="128"/>
      <c r="K36" s="14"/>
      <c r="L36" s="128"/>
      <c r="M36" s="14"/>
      <c r="N36" s="128"/>
    </row>
    <row r="37" spans="1:27" ht="45" customHeight="1" x14ac:dyDescent="0.25">
      <c r="A37" s="163" t="s">
        <v>26</v>
      </c>
      <c r="B37" s="164"/>
      <c r="C37" s="13">
        <v>0</v>
      </c>
      <c r="D37" s="128">
        <v>0</v>
      </c>
      <c r="E37" s="13">
        <v>0</v>
      </c>
      <c r="F37" s="128">
        <v>0</v>
      </c>
      <c r="G37" s="13">
        <v>0</v>
      </c>
      <c r="H37" s="128">
        <v>0</v>
      </c>
      <c r="I37" s="13"/>
      <c r="J37" s="128"/>
      <c r="K37" s="13"/>
      <c r="L37" s="128"/>
      <c r="M37" s="13"/>
      <c r="N37" s="128"/>
    </row>
    <row r="38" spans="1:27" ht="15.75" thickBot="1" x14ac:dyDescent="0.3">
      <c r="A38" s="179" t="s">
        <v>27</v>
      </c>
      <c r="B38" s="180"/>
      <c r="C38" s="15">
        <v>0</v>
      </c>
      <c r="D38" s="128">
        <v>1.6</v>
      </c>
      <c r="E38" s="15">
        <v>0</v>
      </c>
      <c r="F38" s="128">
        <v>3.2</v>
      </c>
      <c r="G38" s="15">
        <v>0</v>
      </c>
      <c r="H38" s="128">
        <v>0</v>
      </c>
      <c r="I38" s="15"/>
      <c r="J38" s="128"/>
      <c r="K38" s="15"/>
      <c r="L38" s="128"/>
      <c r="M38" s="15"/>
      <c r="N38" s="128"/>
    </row>
    <row r="39" spans="1:27" ht="15.75" thickBot="1" x14ac:dyDescent="0.3">
      <c r="A39" s="181" t="s">
        <v>28</v>
      </c>
      <c r="B39" s="182"/>
      <c r="C39" s="113">
        <f>SUM(C34:C38)</f>
        <v>0</v>
      </c>
      <c r="D39" s="114">
        <f>SUM(D34:D38)</f>
        <v>33.6</v>
      </c>
      <c r="E39" s="113">
        <f t="shared" ref="E39:N39" si="7">SUM(E34:E38)</f>
        <v>0</v>
      </c>
      <c r="F39" s="114">
        <f t="shared" si="7"/>
        <v>36.800000000000004</v>
      </c>
      <c r="G39" s="113">
        <f>SUM(G34:G38)</f>
        <v>0</v>
      </c>
      <c r="H39" s="114">
        <f t="shared" si="7"/>
        <v>33.6</v>
      </c>
      <c r="I39" s="113">
        <f t="shared" si="7"/>
        <v>0</v>
      </c>
      <c r="J39" s="114">
        <f t="shared" si="7"/>
        <v>0</v>
      </c>
      <c r="K39" s="113">
        <f t="shared" si="7"/>
        <v>0</v>
      </c>
      <c r="L39" s="114">
        <f t="shared" si="7"/>
        <v>0</v>
      </c>
      <c r="M39" s="113">
        <f t="shared" si="7"/>
        <v>0</v>
      </c>
      <c r="N39" s="114">
        <f t="shared" si="7"/>
        <v>0</v>
      </c>
    </row>
    <row r="40" spans="1:27" ht="15.75" thickBot="1" x14ac:dyDescent="0.3">
      <c r="A40" s="16"/>
      <c r="B40" s="16"/>
      <c r="C40" s="16"/>
      <c r="D40" s="16"/>
      <c r="E40" s="16"/>
      <c r="F40" s="16"/>
      <c r="G40" s="16"/>
      <c r="H40" s="16"/>
      <c r="I40" s="16"/>
      <c r="J40" s="16"/>
      <c r="K40" s="16"/>
      <c r="L40" s="16"/>
      <c r="M40" s="16"/>
      <c r="N40" s="16"/>
      <c r="O40" s="129"/>
    </row>
    <row r="41" spans="1:27" ht="15.75" thickBot="1" x14ac:dyDescent="0.3">
      <c r="A41" s="184" t="s">
        <v>46</v>
      </c>
      <c r="B41" s="185"/>
      <c r="C41" s="185"/>
      <c r="D41" s="185"/>
      <c r="E41" s="185"/>
      <c r="F41" s="186"/>
      <c r="G41" s="191">
        <f>C39+E39+G39+I39+K39+M39</f>
        <v>0</v>
      </c>
      <c r="H41" s="192"/>
      <c r="I41" s="192"/>
      <c r="J41" s="192"/>
      <c r="K41" s="192"/>
      <c r="L41" s="192"/>
      <c r="M41" s="192"/>
      <c r="N41" s="193"/>
    </row>
    <row r="42" spans="1:27" ht="15.75" thickBot="1" x14ac:dyDescent="0.3">
      <c r="A42" s="184" t="s">
        <v>45</v>
      </c>
      <c r="B42" s="185"/>
      <c r="C42" s="185"/>
      <c r="D42" s="185"/>
      <c r="E42" s="185"/>
      <c r="F42" s="186"/>
      <c r="G42" s="191">
        <f>D39+F39+H39+J39+L39+N39</f>
        <v>104</v>
      </c>
      <c r="H42" s="192"/>
      <c r="I42" s="192"/>
      <c r="J42" s="192"/>
      <c r="K42" s="192"/>
      <c r="L42" s="192"/>
      <c r="M42" s="192"/>
      <c r="N42" s="193"/>
    </row>
    <row r="43" spans="1:27" ht="15.75" thickBot="1" x14ac:dyDescent="0.3">
      <c r="A43" s="16"/>
      <c r="B43" s="16"/>
      <c r="C43" s="16"/>
      <c r="D43" s="16"/>
      <c r="E43" s="16"/>
      <c r="F43" s="16"/>
      <c r="G43" s="16"/>
      <c r="H43" s="16"/>
      <c r="I43" s="16"/>
      <c r="J43" s="16"/>
      <c r="K43" s="16"/>
      <c r="L43" s="16"/>
      <c r="M43" s="16"/>
      <c r="N43" s="16"/>
    </row>
    <row r="44" spans="1:27" ht="30.75" customHeight="1" thickBot="1" x14ac:dyDescent="0.3">
      <c r="A44" s="197" t="s">
        <v>47</v>
      </c>
      <c r="B44" s="198"/>
      <c r="C44" s="198"/>
      <c r="D44" s="198"/>
      <c r="E44" s="198"/>
      <c r="F44" s="199"/>
      <c r="G44" s="194" t="str">
        <f>+IF(($D$34+$F$34+$H$34+$J$34+$L$34+$N$34)=$N$29,"správně","chyba")</f>
        <v>správně</v>
      </c>
      <c r="H44" s="195"/>
      <c r="I44" s="195"/>
      <c r="J44" s="195"/>
      <c r="K44" s="195"/>
      <c r="L44" s="195"/>
      <c r="M44" s="195"/>
      <c r="N44" s="196"/>
    </row>
    <row r="45" spans="1:27" x14ac:dyDescent="0.25">
      <c r="A45" s="6"/>
      <c r="B45" s="6"/>
      <c r="C45" s="5"/>
      <c r="D45" s="5"/>
      <c r="E45" s="5"/>
      <c r="F45" s="5"/>
      <c r="G45" s="5"/>
      <c r="H45" s="5"/>
      <c r="I45" s="5"/>
      <c r="J45" s="5"/>
      <c r="K45" s="5"/>
      <c r="L45" s="5"/>
      <c r="M45" s="5"/>
      <c r="N45" s="5"/>
    </row>
    <row r="46" spans="1:27" x14ac:dyDescent="0.25">
      <c r="A46" s="11" t="s">
        <v>38</v>
      </c>
      <c r="B46" s="1"/>
      <c r="C46" s="1"/>
      <c r="D46" s="2"/>
      <c r="E46" s="7"/>
      <c r="F46" s="2"/>
      <c r="G46" s="1"/>
      <c r="H46" s="1"/>
      <c r="I46" s="1"/>
      <c r="J46" s="1"/>
      <c r="K46" s="1"/>
      <c r="L46" s="1"/>
      <c r="M46" s="1"/>
      <c r="N46" s="1"/>
    </row>
    <row r="47" spans="1:27" x14ac:dyDescent="0.25">
      <c r="A47" s="8" t="s">
        <v>633</v>
      </c>
      <c r="B47" s="8"/>
      <c r="C47" s="8"/>
      <c r="D47" s="8"/>
      <c r="E47" s="8"/>
      <c r="F47" s="8"/>
      <c r="G47" s="8"/>
      <c r="H47" s="8"/>
      <c r="I47" s="1"/>
      <c r="J47" s="1"/>
      <c r="K47" s="1"/>
      <c r="L47" s="1"/>
      <c r="M47" s="1"/>
      <c r="N47" s="1"/>
    </row>
    <row r="48" spans="1:27" x14ac:dyDescent="0.25">
      <c r="A48" s="8"/>
      <c r="B48" s="8"/>
      <c r="C48" s="8"/>
      <c r="D48" s="8"/>
      <c r="E48" s="8"/>
      <c r="F48" s="8"/>
      <c r="G48" s="8"/>
      <c r="H48" s="8"/>
      <c r="I48" s="1"/>
      <c r="J48" s="1"/>
      <c r="K48" s="1"/>
      <c r="L48" s="1"/>
      <c r="M48" s="1"/>
      <c r="N48" s="1"/>
    </row>
    <row r="49" spans="1:14" x14ac:dyDescent="0.25">
      <c r="A49" s="8"/>
      <c r="B49" s="8"/>
      <c r="C49" s="8"/>
      <c r="D49" s="8"/>
      <c r="E49" s="8"/>
      <c r="F49" s="8"/>
      <c r="G49" s="8"/>
      <c r="H49" s="8"/>
      <c r="I49" s="1"/>
      <c r="J49" s="1"/>
      <c r="K49" s="1"/>
      <c r="L49" s="1"/>
      <c r="M49" s="1"/>
      <c r="N49" s="1"/>
    </row>
    <row r="50" spans="1:14" ht="31.5" customHeight="1" x14ac:dyDescent="0.25">
      <c r="A50" s="9"/>
      <c r="B50" s="9"/>
      <c r="C50" s="183" t="s">
        <v>29</v>
      </c>
      <c r="D50" s="183"/>
      <c r="E50" s="200">
        <v>43280</v>
      </c>
      <c r="F50" s="187"/>
      <c r="G50" s="187"/>
      <c r="H50" s="188"/>
      <c r="I50" s="189"/>
      <c r="J50" s="190" t="s">
        <v>31</v>
      </c>
      <c r="K50" s="190"/>
      <c r="L50" s="190" t="s">
        <v>30</v>
      </c>
      <c r="M50" s="190"/>
      <c r="N50" s="190"/>
    </row>
    <row r="51" spans="1:14" ht="44.25" customHeight="1" x14ac:dyDescent="0.25">
      <c r="A51" s="10"/>
      <c r="B51" s="10"/>
      <c r="C51" s="183" t="s">
        <v>29</v>
      </c>
      <c r="D51" s="183"/>
      <c r="E51" s="187" t="s">
        <v>30</v>
      </c>
      <c r="F51" s="187"/>
      <c r="G51" s="187"/>
      <c r="H51" s="188"/>
      <c r="I51" s="189"/>
      <c r="J51" s="190" t="s">
        <v>32</v>
      </c>
      <c r="K51" s="190"/>
      <c r="L51" s="190" t="s">
        <v>30</v>
      </c>
      <c r="M51" s="190"/>
      <c r="N51" s="190"/>
    </row>
    <row r="52" spans="1:14" x14ac:dyDescent="0.25">
      <c r="A52" s="117" t="s">
        <v>634</v>
      </c>
    </row>
    <row r="53" spans="1:14" x14ac:dyDescent="0.25">
      <c r="A53" s="130" t="s">
        <v>39</v>
      </c>
    </row>
  </sheetData>
  <sheetProtection formatCells="0" formatColumns="0" formatRows="0" insertRows="0" insertHyperlinks="0" selectLockedCells="1" autoFilter="0"/>
  <mergeCells count="84">
    <mergeCell ref="G41:N41"/>
    <mergeCell ref="G42:N42"/>
    <mergeCell ref="G44:N44"/>
    <mergeCell ref="A44:F44"/>
    <mergeCell ref="H50:I50"/>
    <mergeCell ref="J50:K50"/>
    <mergeCell ref="L50:N50"/>
    <mergeCell ref="E50:G50"/>
    <mergeCell ref="C51:D51"/>
    <mergeCell ref="E51:G51"/>
    <mergeCell ref="H51:I51"/>
    <mergeCell ref="J51:K51"/>
    <mergeCell ref="L51:N51"/>
    <mergeCell ref="A38:B38"/>
    <mergeCell ref="A39:B39"/>
    <mergeCell ref="C50:D50"/>
    <mergeCell ref="A41:F41"/>
    <mergeCell ref="A42:F42"/>
    <mergeCell ref="A35:B35"/>
    <mergeCell ref="A36:B36"/>
    <mergeCell ref="I32:J32"/>
    <mergeCell ref="K32:L32"/>
    <mergeCell ref="A31:B32"/>
    <mergeCell ref="A37:B37"/>
    <mergeCell ref="C32:D32"/>
    <mergeCell ref="E32:F32"/>
    <mergeCell ref="G32:H32"/>
    <mergeCell ref="C25:M25"/>
    <mergeCell ref="C27:M27"/>
    <mergeCell ref="A29:M29"/>
    <mergeCell ref="C31:D31"/>
    <mergeCell ref="E31:F31"/>
    <mergeCell ref="G31:H31"/>
    <mergeCell ref="I31:J31"/>
    <mergeCell ref="K31:L31"/>
    <mergeCell ref="M31:N31"/>
    <mergeCell ref="M32:N32"/>
    <mergeCell ref="A33:B33"/>
    <mergeCell ref="A34:B34"/>
    <mergeCell ref="C15:M15"/>
    <mergeCell ref="C20:M20"/>
    <mergeCell ref="C21:M21"/>
    <mergeCell ref="C22:M22"/>
    <mergeCell ref="C23:M23"/>
    <mergeCell ref="C24:M24"/>
    <mergeCell ref="C16:M16"/>
    <mergeCell ref="C17:M17"/>
    <mergeCell ref="C18:M18"/>
    <mergeCell ref="C19:M19"/>
    <mergeCell ref="C14:M14"/>
    <mergeCell ref="A7:B7"/>
    <mergeCell ref="C7:E7"/>
    <mergeCell ref="F8:I8"/>
    <mergeCell ref="J8:N8"/>
    <mergeCell ref="A8:B8"/>
    <mergeCell ref="C8:E8"/>
    <mergeCell ref="A9:B9"/>
    <mergeCell ref="C9:E9"/>
    <mergeCell ref="A11:N11"/>
    <mergeCell ref="C12:M12"/>
    <mergeCell ref="C13:M13"/>
    <mergeCell ref="J9:N9"/>
    <mergeCell ref="F7:I7"/>
    <mergeCell ref="J7:N7"/>
    <mergeCell ref="F9:I9"/>
    <mergeCell ref="A6:B6"/>
    <mergeCell ref="C6:E6"/>
    <mergeCell ref="F6:I6"/>
    <mergeCell ref="J6:N6"/>
    <mergeCell ref="F5:I5"/>
    <mergeCell ref="J5:N5"/>
    <mergeCell ref="A5:B5"/>
    <mergeCell ref="C5:E5"/>
    <mergeCell ref="A1:N1"/>
    <mergeCell ref="A3:B3"/>
    <mergeCell ref="C3:E3"/>
    <mergeCell ref="F3:I3"/>
    <mergeCell ref="J3:N3"/>
    <mergeCell ref="M30:N30"/>
    <mergeCell ref="C30:D30"/>
    <mergeCell ref="E30:F30"/>
    <mergeCell ref="G30:H30"/>
    <mergeCell ref="I30:J30"/>
    <mergeCell ref="K30:L30"/>
  </mergeCells>
  <conditionalFormatting sqref="G44:N44">
    <cfRule type="containsText" dxfId="1" priority="2" operator="containsText" text="chyba">
      <formula>NOT(ISERROR(SEARCH("chyba",G44)))</formula>
    </cfRule>
    <cfRule type="containsText" dxfId="0" priority="1" operator="containsText" text="správně">
      <formula>NOT(ISERROR(SEARCH("správně",G44)))</formula>
    </cfRule>
  </conditionalFormatting>
  <dataValidations count="3">
    <dataValidation type="list" allowBlank="1" showInputMessage="1" showErrorMessage="1" sqref="J7:N7">
      <formula1>"Pracovní smlouva,DPČ,DPP"</formula1>
    </dataValidation>
    <dataValidation type="decimal" allowBlank="1" showInputMessage="1" showErrorMessage="1" sqref="C34:N38">
      <formula1>0</formula1>
      <formula2>2000</formula2>
    </dataValidation>
    <dataValidation type="decimal" allowBlank="1" showInputMessage="1" showErrorMessage="1" sqref="N13:N27">
      <formula1>0</formula1>
      <formula2>20000</formula2>
    </dataValidation>
  </dataValidations>
  <printOptions horizontalCentered="1"/>
  <pageMargins left="0.70866141732283472" right="0.70866141732283472" top="0.94488188976377963" bottom="0.9055118110236221" header="0.31496062992125984" footer="0.19685039370078741"/>
  <pageSetup paperSize="9" scale="57" orientation="portrait" r:id="rId1"/>
  <headerFooter scaleWithDoc="0" alignWithMargins="0">
    <oddFooter>&amp;C&amp;G</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ZDROJE!$C$3:$C$5</xm:f>
          </x14:formula1>
          <xm:sqref>J3:N3</xm:sqref>
        </x14:dataValidation>
        <x14:dataValidation type="list" allowBlank="1" showInputMessage="1" showErrorMessage="1">
          <x14:formula1>
            <xm:f>ZDROJE!$AN$3:$AN$32</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Y91"/>
  <sheetViews>
    <sheetView topLeftCell="K1" zoomScale="90" zoomScaleNormal="90" workbookViewId="0">
      <selection activeCell="CT3" sqref="CT3:CT14"/>
    </sheetView>
  </sheetViews>
  <sheetFormatPr defaultRowHeight="17.25" customHeight="1" x14ac:dyDescent="0.25"/>
  <cols>
    <col min="1" max="1" width="0" style="32" hidden="1" customWidth="1"/>
    <col min="2" max="2" width="13.85546875" style="32" hidden="1" customWidth="1"/>
    <col min="3" max="3" width="15.85546875" style="32" customWidth="1"/>
    <col min="4" max="4" width="18" style="32" customWidth="1"/>
    <col min="5" max="5" width="9.140625" style="32" customWidth="1"/>
    <col min="6" max="7" width="13.85546875" style="32" hidden="1" customWidth="1"/>
    <col min="8" max="8" width="19.7109375" style="32" hidden="1" customWidth="1"/>
    <col min="9" max="9" width="7.42578125" style="32" hidden="1" customWidth="1"/>
    <col min="10" max="10" width="9" style="32" bestFit="1" customWidth="1"/>
    <col min="11" max="11" width="22.5703125" style="81" customWidth="1"/>
    <col min="12" max="12" width="12.5703125" style="32" hidden="1" customWidth="1"/>
    <col min="13" max="14" width="16.28515625" style="32" hidden="1" customWidth="1"/>
    <col min="15" max="15" width="8.5703125" style="32" hidden="1" customWidth="1"/>
    <col min="16" max="16" width="12" style="32" hidden="1" customWidth="1"/>
    <col min="17" max="17" width="9" style="32" hidden="1" customWidth="1"/>
    <col min="18" max="19" width="4.28515625" style="32" hidden="1" customWidth="1"/>
    <col min="20" max="21" width="9.140625" style="32" hidden="1" customWidth="1"/>
    <col min="22" max="39" width="8" style="32" customWidth="1"/>
    <col min="40" max="40" width="10.5703125" style="32" customWidth="1"/>
    <col min="41" max="41" width="8" style="32" customWidth="1"/>
    <col min="42" max="42" width="18.5703125" style="32" hidden="1" customWidth="1"/>
    <col min="43" max="44" width="11.140625" style="32" hidden="1" customWidth="1"/>
    <col min="45" max="45" width="8.85546875" style="32" hidden="1" customWidth="1"/>
    <col min="46" max="46" width="7.7109375" style="32" hidden="1" customWidth="1"/>
    <col min="47" max="53" width="8.85546875" style="32" hidden="1" customWidth="1"/>
    <col min="54" max="54" width="5.28515625" style="32" hidden="1" customWidth="1"/>
    <col min="55" max="55" width="8.85546875" style="32" hidden="1" customWidth="1"/>
    <col min="56" max="56" width="4.85546875" style="32" hidden="1" customWidth="1"/>
    <col min="57" max="57" width="8.85546875" style="32" hidden="1" customWidth="1"/>
    <col min="58" max="58" width="3.5703125" style="89" hidden="1" customWidth="1"/>
    <col min="59" max="59" width="4.85546875" style="80" hidden="1" customWidth="1"/>
    <col min="60" max="60" width="15.7109375" style="80" hidden="1" customWidth="1"/>
    <col min="61" max="61" width="12.85546875" style="80" hidden="1" customWidth="1"/>
    <col min="62" max="63" width="5.140625" style="80" hidden="1" customWidth="1"/>
    <col min="64" max="64" width="5.7109375" style="80" hidden="1" customWidth="1"/>
    <col min="65" max="65" width="5.7109375" style="90" hidden="1" customWidth="1"/>
    <col min="66" max="66" width="6.28515625" style="80" hidden="1" customWidth="1"/>
    <col min="67" max="67" width="8.140625" style="80" hidden="1" customWidth="1"/>
    <col min="68" max="68" width="36.42578125" style="91" hidden="1" customWidth="1"/>
    <col min="69" max="77" width="7.7109375" style="92" hidden="1" customWidth="1"/>
    <col min="78" max="86" width="2.85546875" style="93" hidden="1" customWidth="1"/>
    <col min="87" max="87" width="9.140625" style="80" hidden="1" customWidth="1"/>
    <col min="88" max="91" width="11.7109375" style="80" hidden="1" customWidth="1"/>
    <col min="92" max="93" width="12.85546875" style="80" hidden="1" customWidth="1"/>
    <col min="94" max="95" width="22.28515625" style="32" hidden="1" customWidth="1"/>
    <col min="96" max="96" width="11.42578125" style="32" hidden="1" customWidth="1"/>
    <col min="97" max="16384" width="9.140625" style="32"/>
  </cols>
  <sheetData>
    <row r="1" spans="1:103" ht="17.25" customHeight="1" thickTop="1" thickBot="1" x14ac:dyDescent="0.3">
      <c r="A1" s="17" t="s">
        <v>59</v>
      </c>
      <c r="B1" s="17"/>
      <c r="C1" s="17"/>
      <c r="D1" s="17"/>
      <c r="E1" s="17"/>
      <c r="F1" s="17"/>
      <c r="G1" s="17"/>
      <c r="H1" s="17"/>
      <c r="I1" s="17"/>
      <c r="J1" s="17"/>
      <c r="K1" s="18" t="s">
        <v>60</v>
      </c>
      <c r="L1" s="19"/>
      <c r="M1" s="19"/>
      <c r="N1" s="19"/>
      <c r="O1" s="20" t="s">
        <v>61</v>
      </c>
      <c r="P1" s="20"/>
      <c r="Q1" s="20"/>
      <c r="R1" s="20"/>
      <c r="S1" s="20"/>
      <c r="T1" s="20"/>
      <c r="U1" s="20"/>
      <c r="V1" s="21" t="s">
        <v>62</v>
      </c>
      <c r="W1" s="22"/>
      <c r="X1" s="22"/>
      <c r="Y1" s="22"/>
      <c r="Z1" s="22"/>
      <c r="AA1" s="22"/>
      <c r="AB1" s="22"/>
      <c r="AC1" s="22"/>
      <c r="AD1" s="22"/>
      <c r="AE1" s="22"/>
      <c r="AF1" s="22"/>
      <c r="AG1" s="22"/>
      <c r="AH1" s="22"/>
      <c r="AI1" s="22"/>
      <c r="AJ1" s="22"/>
      <c r="AK1" s="22"/>
      <c r="AL1" s="22"/>
      <c r="AM1" s="22"/>
      <c r="AN1" s="23"/>
      <c r="AO1" s="24"/>
      <c r="AP1" s="22" t="s">
        <v>63</v>
      </c>
      <c r="AQ1" s="22"/>
      <c r="AR1" s="22"/>
      <c r="AS1" s="22"/>
      <c r="AT1" s="22"/>
      <c r="AU1" s="22"/>
      <c r="AV1" s="22"/>
      <c r="AW1" s="22"/>
      <c r="AX1" s="22"/>
      <c r="AY1" s="22"/>
      <c r="AZ1" s="22"/>
      <c r="BA1" s="22"/>
      <c r="BB1" s="22"/>
      <c r="BC1" s="25" t="str">
        <f>IF(([2]Dotazník!$L$10=ZDROJE!BM3)*AND([2]Dotazník!$U$20=ZDROJE!BO3)*AND([2]Dotazník!$AB$20=ZDROJE!BK3)*AND([2]Dotazník!$AB$21=ZDROJE!BJ3),ZDROJE!BP3,"chyba")</f>
        <v>chyba</v>
      </c>
      <c r="BD1" s="22"/>
      <c r="BE1" s="22"/>
      <c r="BF1" s="26" t="s">
        <v>64</v>
      </c>
      <c r="BG1" s="27"/>
      <c r="BH1" s="27"/>
      <c r="BI1" s="27"/>
      <c r="BJ1" s="27"/>
      <c r="BK1" s="27"/>
      <c r="BL1" s="27"/>
      <c r="BM1" s="28"/>
      <c r="BN1" s="27"/>
      <c r="BO1" s="27"/>
      <c r="BP1" s="27"/>
      <c r="BQ1" s="27" t="s">
        <v>65</v>
      </c>
      <c r="BR1" s="27"/>
      <c r="BS1" s="27"/>
      <c r="BT1" s="27"/>
      <c r="BU1" s="27"/>
      <c r="BV1" s="27"/>
      <c r="BW1" s="27"/>
      <c r="BX1" s="27"/>
      <c r="BY1" s="27"/>
      <c r="BZ1" s="29" t="s">
        <v>66</v>
      </c>
      <c r="CA1" s="29"/>
      <c r="CB1" s="29"/>
      <c r="CC1" s="29"/>
      <c r="CD1" s="29"/>
      <c r="CE1" s="29"/>
      <c r="CF1" s="29"/>
      <c r="CG1" s="29"/>
      <c r="CH1" s="29"/>
      <c r="CI1" s="27"/>
      <c r="CJ1" s="27"/>
      <c r="CK1" s="27"/>
      <c r="CL1" s="27"/>
      <c r="CM1" s="27"/>
      <c r="CN1" s="27"/>
      <c r="CO1" s="27"/>
      <c r="CP1" s="30" t="s">
        <v>67</v>
      </c>
      <c r="CQ1" s="31" t="s">
        <v>68</v>
      </c>
      <c r="CR1" s="31"/>
      <c r="CT1" s="107" t="s">
        <v>631</v>
      </c>
    </row>
    <row r="2" spans="1:103" s="33" customFormat="1" ht="56.25" customHeight="1" thickTop="1" x14ac:dyDescent="0.25">
      <c r="A2" s="33" t="s">
        <v>69</v>
      </c>
      <c r="B2" s="33" t="s">
        <v>70</v>
      </c>
      <c r="C2" s="34" t="s">
        <v>2</v>
      </c>
      <c r="D2" s="34" t="s">
        <v>71</v>
      </c>
      <c r="E2" s="34" t="s">
        <v>72</v>
      </c>
      <c r="F2" s="33" t="s">
        <v>73</v>
      </c>
      <c r="G2" s="33" t="s">
        <v>74</v>
      </c>
      <c r="H2" s="33" t="s">
        <v>75</v>
      </c>
      <c r="I2" s="33" t="s">
        <v>76</v>
      </c>
      <c r="J2" s="33" t="s">
        <v>77</v>
      </c>
      <c r="K2" s="35" t="s">
        <v>78</v>
      </c>
      <c r="L2" s="33" t="s">
        <v>79</v>
      </c>
      <c r="M2" s="33" t="s">
        <v>80</v>
      </c>
      <c r="N2" s="33" t="s">
        <v>81</v>
      </c>
      <c r="O2" s="34" t="s">
        <v>82</v>
      </c>
      <c r="P2" s="34" t="s">
        <v>83</v>
      </c>
      <c r="Q2" s="34" t="s">
        <v>84</v>
      </c>
      <c r="R2" s="34" t="s">
        <v>85</v>
      </c>
      <c r="S2" s="34" t="s">
        <v>86</v>
      </c>
      <c r="T2" s="34" t="s">
        <v>87</v>
      </c>
      <c r="U2" s="34" t="s">
        <v>88</v>
      </c>
      <c r="V2" s="36" t="s">
        <v>89</v>
      </c>
      <c r="W2" s="36" t="s">
        <v>90</v>
      </c>
      <c r="X2" s="37" t="s">
        <v>91</v>
      </c>
      <c r="Y2" s="37" t="s">
        <v>92</v>
      </c>
      <c r="Z2" s="35" t="s">
        <v>93</v>
      </c>
      <c r="AA2" s="35" t="s">
        <v>94</v>
      </c>
      <c r="AB2" s="36" t="s">
        <v>95</v>
      </c>
      <c r="AC2" s="36" t="s">
        <v>96</v>
      </c>
      <c r="AD2" s="37" t="s">
        <v>97</v>
      </c>
      <c r="AE2" s="37" t="s">
        <v>98</v>
      </c>
      <c r="AF2" s="35" t="s">
        <v>99</v>
      </c>
      <c r="AG2" s="35" t="s">
        <v>100</v>
      </c>
      <c r="AH2" s="36" t="s">
        <v>101</v>
      </c>
      <c r="AI2" s="36" t="s">
        <v>102</v>
      </c>
      <c r="AJ2" s="37" t="s">
        <v>103</v>
      </c>
      <c r="AK2" s="37" t="s">
        <v>104</v>
      </c>
      <c r="AL2" s="35" t="s">
        <v>105</v>
      </c>
      <c r="AM2" s="35" t="s">
        <v>106</v>
      </c>
      <c r="AN2" s="38" t="s">
        <v>107</v>
      </c>
      <c r="AO2" s="39" t="s">
        <v>108</v>
      </c>
      <c r="AP2" s="40" t="s">
        <v>109</v>
      </c>
      <c r="AQ2" s="41" t="s">
        <v>110</v>
      </c>
      <c r="AR2" s="42" t="s">
        <v>111</v>
      </c>
      <c r="AS2" s="34" t="s">
        <v>112</v>
      </c>
      <c r="AT2" s="34" t="s">
        <v>113</v>
      </c>
      <c r="AU2" s="34" t="s">
        <v>114</v>
      </c>
      <c r="AV2" s="34" t="s">
        <v>115</v>
      </c>
      <c r="AW2" s="34" t="s">
        <v>116</v>
      </c>
      <c r="AX2" s="34" t="s">
        <v>117</v>
      </c>
      <c r="AY2" s="34" t="s">
        <v>118</v>
      </c>
      <c r="AZ2" s="34" t="s">
        <v>119</v>
      </c>
      <c r="BA2" s="34" t="s">
        <v>120</v>
      </c>
      <c r="BB2" s="34" t="s">
        <v>121</v>
      </c>
      <c r="BC2" s="34" t="s">
        <v>122</v>
      </c>
      <c r="BD2" s="34" t="s">
        <v>121</v>
      </c>
      <c r="BE2" s="34" t="s">
        <v>123</v>
      </c>
      <c r="BF2" s="43" t="s">
        <v>124</v>
      </c>
      <c r="BG2" s="44" t="s">
        <v>125</v>
      </c>
      <c r="BH2" s="44" t="s">
        <v>126</v>
      </c>
      <c r="BI2" s="44" t="s">
        <v>127</v>
      </c>
      <c r="BJ2" s="44" t="s">
        <v>128</v>
      </c>
      <c r="BK2" s="45" t="s">
        <v>129</v>
      </c>
      <c r="BL2" s="44" t="s">
        <v>130</v>
      </c>
      <c r="BM2" s="46" t="s">
        <v>131</v>
      </c>
      <c r="BN2" s="44" t="s">
        <v>132</v>
      </c>
      <c r="BO2" s="45" t="s">
        <v>133</v>
      </c>
      <c r="BP2" s="44" t="s">
        <v>134</v>
      </c>
      <c r="BQ2" s="45" t="s">
        <v>135</v>
      </c>
      <c r="BR2" s="45" t="s">
        <v>136</v>
      </c>
      <c r="BS2" s="45" t="s">
        <v>137</v>
      </c>
      <c r="BT2" s="45" t="s">
        <v>138</v>
      </c>
      <c r="BU2" s="45" t="s">
        <v>139</v>
      </c>
      <c r="BV2" s="45" t="s">
        <v>140</v>
      </c>
      <c r="BW2" s="45" t="s">
        <v>141</v>
      </c>
      <c r="BX2" s="45" t="s">
        <v>142</v>
      </c>
      <c r="BY2" s="45" t="s">
        <v>143</v>
      </c>
      <c r="BZ2" s="47" t="s">
        <v>144</v>
      </c>
      <c r="CA2" s="47" t="s">
        <v>136</v>
      </c>
      <c r="CB2" s="47" t="s">
        <v>137</v>
      </c>
      <c r="CC2" s="47" t="s">
        <v>138</v>
      </c>
      <c r="CD2" s="47" t="s">
        <v>139</v>
      </c>
      <c r="CE2" s="47" t="s">
        <v>140</v>
      </c>
      <c r="CF2" s="47" t="s">
        <v>141</v>
      </c>
      <c r="CG2" s="47" t="s">
        <v>142</v>
      </c>
      <c r="CH2" s="47" t="s">
        <v>143</v>
      </c>
      <c r="CI2" s="44" t="s">
        <v>145</v>
      </c>
      <c r="CJ2" s="44" t="s">
        <v>146</v>
      </c>
      <c r="CK2" s="44" t="s">
        <v>147</v>
      </c>
      <c r="CL2" s="44" t="s">
        <v>148</v>
      </c>
      <c r="CM2" s="44" t="s">
        <v>149</v>
      </c>
      <c r="CN2" s="44" t="s">
        <v>150</v>
      </c>
      <c r="CO2" s="44" t="s">
        <v>151</v>
      </c>
      <c r="CP2" s="33" t="s">
        <v>152</v>
      </c>
      <c r="CQ2" s="33" t="s">
        <v>153</v>
      </c>
      <c r="CR2" s="33" t="s">
        <v>154</v>
      </c>
      <c r="CS2" s="96"/>
      <c r="CT2" s="97">
        <v>2017</v>
      </c>
      <c r="CU2" s="97">
        <v>2018</v>
      </c>
      <c r="CV2" s="97">
        <v>2019</v>
      </c>
      <c r="CW2" s="97">
        <v>2020</v>
      </c>
      <c r="CX2" s="97">
        <v>2021</v>
      </c>
      <c r="CY2" s="98">
        <v>2022</v>
      </c>
    </row>
    <row r="3" spans="1:103" ht="17.25" customHeight="1" x14ac:dyDescent="0.25">
      <c r="A3" s="17" t="s">
        <v>155</v>
      </c>
      <c r="B3" s="17" t="s">
        <v>156</v>
      </c>
      <c r="C3" s="48" t="s">
        <v>50</v>
      </c>
      <c r="D3" s="48" t="s">
        <v>51</v>
      </c>
      <c r="E3" s="48" t="s">
        <v>50</v>
      </c>
      <c r="F3" s="17" t="s">
        <v>157</v>
      </c>
      <c r="G3" s="17" t="s">
        <v>158</v>
      </c>
      <c r="H3" s="17" t="s">
        <v>159</v>
      </c>
      <c r="I3" s="17" t="s">
        <v>160</v>
      </c>
      <c r="J3" s="94" t="s">
        <v>56</v>
      </c>
      <c r="K3" s="18" t="s">
        <v>161</v>
      </c>
      <c r="L3" s="49">
        <v>72800</v>
      </c>
      <c r="M3" s="49">
        <v>507.90697674418601</v>
      </c>
      <c r="N3" s="50" t="s">
        <v>162</v>
      </c>
      <c r="O3" s="51" t="s">
        <v>144</v>
      </c>
      <c r="P3" s="51" t="s">
        <v>163</v>
      </c>
      <c r="Q3" s="51" t="s">
        <v>164</v>
      </c>
      <c r="R3" s="51" t="s">
        <v>165</v>
      </c>
      <c r="S3" s="51" t="s">
        <v>166</v>
      </c>
      <c r="T3" s="51" t="s">
        <v>167</v>
      </c>
      <c r="U3" s="52" t="s">
        <v>168</v>
      </c>
      <c r="V3" s="53" t="s">
        <v>169</v>
      </c>
      <c r="W3" s="54" t="s">
        <v>170</v>
      </c>
      <c r="X3" s="54" t="s">
        <v>171</v>
      </c>
      <c r="Y3" s="54" t="s">
        <v>172</v>
      </c>
      <c r="Z3" s="54" t="s">
        <v>173</v>
      </c>
      <c r="AA3" s="54" t="s">
        <v>174</v>
      </c>
      <c r="AB3" s="54" t="s">
        <v>175</v>
      </c>
      <c r="AC3" s="54" t="s">
        <v>176</v>
      </c>
      <c r="AD3" s="54" t="s">
        <v>177</v>
      </c>
      <c r="AE3" s="54" t="s">
        <v>177</v>
      </c>
      <c r="AF3" s="54" t="s">
        <v>178</v>
      </c>
      <c r="AG3" s="54" t="s">
        <v>178</v>
      </c>
      <c r="AH3" s="54" t="s">
        <v>175</v>
      </c>
      <c r="AI3" s="54" t="s">
        <v>179</v>
      </c>
      <c r="AJ3" s="54" t="s">
        <v>180</v>
      </c>
      <c r="AK3" s="55" t="s">
        <v>180</v>
      </c>
      <c r="AL3" s="54" t="s">
        <v>181</v>
      </c>
      <c r="AM3" s="55" t="s">
        <v>181</v>
      </c>
      <c r="AN3" s="56" t="str">
        <f>IF((Timesheet!$C$3=ZDROJE!$D$3)*AND(Timesheet!$J$7=$J$3),ZDROJE!V3,
(IF((Timesheet!$C$3=ZDROJE!$D$3)*AND(Timesheet!$J$7=$J$4),X3,
(IF((Timesheet!$C$3=ZDROJE!$D$3)*AND(Timesheet!$J$7=$J$5),Z3,
IF((Timesheet!$C$3=ZDROJE!$D$4)*AND(Timesheet!$J$7=$J$3),AB3,
(IF((Timesheet!$C$3=ZDROJE!$D$4)*AND(Timesheet!$J$7=$J$4),AD3,
(IF((Timesheet!$C$3=ZDROJE!$D$4)*AND(Timesheet!$J$7=$J$5),AF3,
IF((Timesheet!$C$3=ZDROJE!$D$5)*AND(Timesheet!$J$7=$J$3),AH3,
(IF((Timesheet!$C$3=ZDROJE!$D$5)*AND(Timesheet!$J$7=$J$4),AJ3,AL3))))))))))))
)</f>
        <v>Odborný řešitel - profesor 3</v>
      </c>
      <c r="AO3" s="57" t="str">
        <f>IF((Timesheet!$C$3=ZDROJE!$D$3)*AND(Timesheet!$J$7=$J$3),ZDROJE!W3,
(IF((Timesheet!$C$3=ZDROJE!$D$3)*AND(Timesheet!$J$7=$J$4),Y3,
(IF((Timesheet!$C$3=ZDROJE!$D$3)*AND(Timesheet!$J$7=$J$5),AA3,
IF((Timesheet!$C$3=ZDROJE!$D$4)*AND(Timesheet!$J$7=$J$3),AC3,
(IF((Timesheet!$C$3=ZDROJE!$D$4)*AND(Timesheet!$J$7=$J$4),AE3,
(IF((Timesheet!$C$3=ZDROJE!$D$4)*AND(Timesheet!$J$7=$J$5),AG3,
IF((Timesheet!$C$3=ZDROJE!$D$5)*AND(Timesheet!$J$7=$J$3),AI3,
(IF((Timesheet!$C$3=ZDROJE!$D$5)*AND(Timesheet!$J$7=$J$4),AK3,AM3)))))))))))))</f>
        <v>1.1.1.2.1.1</v>
      </c>
      <c r="AP3" s="58" t="str">
        <f>IF([2]Dotazník!$L$7=ZDROJE!$D$5,AY3,(IF([2]Dotazník!$L$7=ZDROJE!$D$4,AV3,ZDROJE!AS3)))</f>
        <v>Řízení projektu (SLNO)</v>
      </c>
      <c r="AQ3" s="59" t="str">
        <f>IF([2]Dotazník!$L$7=ZDROJE!$D$5,AZ3,(IF([2]Dotazník!$L$7=ZDROJE!$D$4,AW3,ZDROJE!AT3)))</f>
        <v>KA3</v>
      </c>
      <c r="AR3" s="60" t="str">
        <f>IF([2]Dotazník!$L$7=ZDROJE!$D$5,BA3,(IF([2]Dotazník!$L$7=ZDROJE!$D$4,AX3,ZDROJE!AU3)))</f>
        <v>DA3.0</v>
      </c>
      <c r="AS3" s="59" t="s">
        <v>182</v>
      </c>
      <c r="AT3" s="59" t="s">
        <v>183</v>
      </c>
      <c r="AU3" s="59" t="s">
        <v>184</v>
      </c>
      <c r="AV3" s="59" t="s">
        <v>185</v>
      </c>
      <c r="AW3" s="59" t="s">
        <v>186</v>
      </c>
      <c r="AX3" s="59" t="s">
        <v>187</v>
      </c>
      <c r="AY3" s="59" t="s">
        <v>188</v>
      </c>
      <c r="AZ3" s="59" t="s">
        <v>186</v>
      </c>
      <c r="BA3" s="59" t="s">
        <v>187</v>
      </c>
      <c r="BB3" s="59">
        <f>IF(BC3="chyba",0,1)</f>
        <v>0</v>
      </c>
      <c r="BC3" s="59" t="str">
        <f>IF(([2]Dotazník!$L$10=ZDROJE!BM3)*AND([2]Dotazník!$AB$20=ZDROJE!BK3)*AND([2]Dotazník!$AB$21=ZDROJE!BJ3),ZDROJE!BP3,"chyba")</f>
        <v>chyba</v>
      </c>
      <c r="BD3" s="59">
        <f>IF(BE3="chyba",0,1)</f>
        <v>0</v>
      </c>
      <c r="BE3" s="59" t="str">
        <f>IF(([2]Dotazník!$L$10=ZDROJE!BM3)*AND([2]Dotazník!$U$20=ZDROJE!BO3)*AND([2]Dotazník!$AB$20=ZDROJE!BK3)*AND([2]Dotazník!$AB$21=ZDROJE!BJ3),ZDROJE!CI3,"chyba")</f>
        <v>chyba</v>
      </c>
      <c r="BF3" s="61" t="s">
        <v>189</v>
      </c>
      <c r="BG3" s="62">
        <v>622</v>
      </c>
      <c r="BH3" s="62" t="s">
        <v>50</v>
      </c>
      <c r="BI3" s="62" t="s">
        <v>190</v>
      </c>
      <c r="BJ3" s="62" t="s">
        <v>160</v>
      </c>
      <c r="BK3" s="62" t="s">
        <v>191</v>
      </c>
      <c r="BL3" s="62" t="s">
        <v>183</v>
      </c>
      <c r="BM3" s="63" t="s">
        <v>182</v>
      </c>
      <c r="BN3" s="62" t="s">
        <v>184</v>
      </c>
      <c r="BO3" s="62" t="s">
        <v>144</v>
      </c>
      <c r="BP3" s="64" t="str">
        <f>CONCATENATE(BG3," ",BI3," ",BJ3," ",BK3," ",BL3," ",BN3," ",BO3)</f>
        <v>622 Rozvoj ESF PN ZV KA1 DA1.1 REK</v>
      </c>
      <c r="BQ3" s="65" t="s">
        <v>168</v>
      </c>
      <c r="BR3" s="65"/>
      <c r="BS3" s="65"/>
      <c r="BT3" s="65"/>
      <c r="BU3" s="65"/>
      <c r="BV3" s="65"/>
      <c r="BW3" s="65"/>
      <c r="BX3" s="65"/>
      <c r="BY3" s="65"/>
      <c r="BZ3" s="66">
        <v>1</v>
      </c>
      <c r="CA3" s="66"/>
      <c r="CB3" s="66"/>
      <c r="CC3" s="66"/>
      <c r="CD3" s="66"/>
      <c r="CE3" s="66"/>
      <c r="CF3" s="66"/>
      <c r="CG3" s="66"/>
      <c r="CH3" s="66"/>
      <c r="CI3" s="62" t="str">
        <f>VLOOKUP(BK3,[3]ZDROJ!$A$2:$C$20,2,0)</f>
        <v>102020</v>
      </c>
      <c r="CJ3" s="62" t="s">
        <v>192</v>
      </c>
      <c r="CK3" s="62" t="s">
        <v>193</v>
      </c>
      <c r="CL3" s="62" t="s">
        <v>52</v>
      </c>
      <c r="CM3" s="62" t="s">
        <v>194</v>
      </c>
      <c r="CN3" s="62" t="str">
        <f>VLOOKUP([2]Dotazník!$B$76,ZDROJE!$BP$3:$CM$91,21,0)</f>
        <v>Ing. Václav Lukeš</v>
      </c>
      <c r="CO3" s="62" t="str">
        <f>VLOOKUP([2]Dotazník!$B$76,ZDROJE!$BP$3:$CM$91,23,0)</f>
        <v>Ing. Hynek Rossmüller</v>
      </c>
      <c r="CP3" s="30" t="s">
        <v>195</v>
      </c>
      <c r="CQ3" s="31" t="s">
        <v>196</v>
      </c>
      <c r="CR3" s="31" t="s">
        <v>197</v>
      </c>
      <c r="CS3" s="99" t="s">
        <v>618</v>
      </c>
      <c r="CT3" s="103">
        <v>176</v>
      </c>
      <c r="CU3" s="103">
        <v>184</v>
      </c>
      <c r="CV3" s="103">
        <v>184</v>
      </c>
      <c r="CW3" s="103">
        <v>184</v>
      </c>
      <c r="CX3" s="103">
        <v>168</v>
      </c>
      <c r="CY3" s="104">
        <v>168</v>
      </c>
    </row>
    <row r="4" spans="1:103" ht="17.25" customHeight="1" x14ac:dyDescent="0.25">
      <c r="A4" s="17" t="s">
        <v>198</v>
      </c>
      <c r="B4" s="17" t="s">
        <v>199</v>
      </c>
      <c r="C4" s="48" t="s">
        <v>200</v>
      </c>
      <c r="D4" s="48" t="s">
        <v>201</v>
      </c>
      <c r="E4" s="48" t="s">
        <v>200</v>
      </c>
      <c r="F4" s="17" t="s">
        <v>202</v>
      </c>
      <c r="G4" s="17" t="s">
        <v>203</v>
      </c>
      <c r="H4" s="17" t="s">
        <v>204</v>
      </c>
      <c r="I4" s="17" t="s">
        <v>205</v>
      </c>
      <c r="J4" s="17" t="s">
        <v>206</v>
      </c>
      <c r="K4" s="18" t="s">
        <v>207</v>
      </c>
      <c r="L4" s="49">
        <v>56000</v>
      </c>
      <c r="M4" s="49">
        <v>390.69767441860461</v>
      </c>
      <c r="N4" s="50" t="s">
        <v>208</v>
      </c>
      <c r="O4" s="51" t="s">
        <v>136</v>
      </c>
      <c r="P4" s="51" t="s">
        <v>209</v>
      </c>
      <c r="Q4" s="51" t="s">
        <v>210</v>
      </c>
      <c r="R4" s="51" t="s">
        <v>211</v>
      </c>
      <c r="S4" s="51" t="s">
        <v>212</v>
      </c>
      <c r="T4" s="51" t="s">
        <v>213</v>
      </c>
      <c r="U4" s="52">
        <v>125001</v>
      </c>
      <c r="V4" s="53" t="s">
        <v>214</v>
      </c>
      <c r="W4" s="54" t="s">
        <v>215</v>
      </c>
      <c r="X4" s="54" t="s">
        <v>216</v>
      </c>
      <c r="Y4" s="54" t="s">
        <v>217</v>
      </c>
      <c r="Z4" s="54" t="s">
        <v>171</v>
      </c>
      <c r="AA4" s="54" t="s">
        <v>218</v>
      </c>
      <c r="AB4" s="54" t="s">
        <v>219</v>
      </c>
      <c r="AC4" s="54" t="s">
        <v>220</v>
      </c>
      <c r="AD4" s="54"/>
      <c r="AE4" s="54"/>
      <c r="AF4" s="54"/>
      <c r="AG4" s="54"/>
      <c r="AH4" s="54" t="s">
        <v>221</v>
      </c>
      <c r="AI4" s="54" t="s">
        <v>222</v>
      </c>
      <c r="AJ4" s="54"/>
      <c r="AK4" s="55"/>
      <c r="AL4" s="54"/>
      <c r="AM4" s="55"/>
      <c r="AN4" s="56" t="str">
        <f>IF((Timesheet!$C$3=ZDROJE!$D$3)*AND(Timesheet!$J$7=$J$3),ZDROJE!V4,
(IF((Timesheet!$C$3=ZDROJE!$D$3)*AND(Timesheet!$J$7=$J$4),X4,
(IF((Timesheet!$C$3=ZDROJE!$D$3)*AND(Timesheet!$J$7=$J$5),Z4,
IF((Timesheet!$C$3=ZDROJE!$D$4)*AND(Timesheet!$J$7=$J$3),AB4,
(IF((Timesheet!$C$3=ZDROJE!$D$4)*AND(Timesheet!$J$7=$J$4),AD4,
(IF((Timesheet!$C$3=ZDROJE!$D$4)*AND(Timesheet!$J$7=$J$5),AF4,
IF((Timesheet!$C$3=ZDROJE!$D$5)*AND(Timesheet!$J$7=$J$3),AH4,
(IF((Timesheet!$C$3=ZDROJE!$D$5)*AND(Timesheet!$J$7=$J$4),AJ4,AL4))))))))))))
)</f>
        <v>Odborný řešitel - profesor 2</v>
      </c>
      <c r="AO4" s="57" t="str">
        <f>IF((Timesheet!$C$3=ZDROJE!$D$3)*AND(Timesheet!$J$7=$J$3),ZDROJE!W4,
(IF((Timesheet!$C$3=ZDROJE!$D$3)*AND(Timesheet!$J$7=$J$4),Y4,
(IF((Timesheet!$C$3=ZDROJE!$D$3)*AND(Timesheet!$J$7=$J$5),AA4,
IF((Timesheet!$C$3=ZDROJE!$D$4)*AND(Timesheet!$J$7=$J$3),AC4,
(IF((Timesheet!$C$3=ZDROJE!$D$4)*AND(Timesheet!$J$7=$J$4),AE4,
(IF((Timesheet!$C$3=ZDROJE!$D$4)*AND(Timesheet!$J$7=$J$5),AG4,
IF((Timesheet!$C$3=ZDROJE!$D$5)*AND(Timesheet!$J$7=$J$3),AI4,
(IF((Timesheet!$C$3=ZDROJE!$D$5)*AND(Timesheet!$J$7=$J$4),AK4,AM4)))))))))))))</f>
        <v>1.1.1.2.1.2</v>
      </c>
      <c r="AP4" s="58">
        <f>IF([2]Dotazník!$L$7=ZDROJE!$D$5,AY4,(IF([2]Dotazník!$L$7=ZDROJE!$D$4,AV4,ZDROJE!AS4)))</f>
        <v>0</v>
      </c>
      <c r="AQ4" s="59">
        <f>IF([2]Dotazník!$L$7=ZDROJE!$D$5,AZ4,(IF([2]Dotazník!$L$7=ZDROJE!$D$4,AW4,ZDROJE!AT4)))</f>
        <v>0</v>
      </c>
      <c r="AR4" s="60">
        <f>IF([2]Dotazník!$L$7=ZDROJE!$D$5,BA4,(IF([2]Dotazník!$L$7=ZDROJE!$D$4,AX4,ZDROJE!AU4)))</f>
        <v>0</v>
      </c>
      <c r="AS4" s="59" t="s">
        <v>223</v>
      </c>
      <c r="AT4" s="59" t="s">
        <v>183</v>
      </c>
      <c r="AU4" s="59" t="s">
        <v>224</v>
      </c>
      <c r="AV4" s="59"/>
      <c r="AW4" s="59"/>
      <c r="AX4" s="59"/>
      <c r="AY4" s="59"/>
      <c r="AZ4" s="59"/>
      <c r="BA4" s="59"/>
      <c r="BB4" s="59">
        <f t="shared" ref="BB4:BB67" si="0">IF(BC4="chyba",0,1)</f>
        <v>0</v>
      </c>
      <c r="BC4" s="59" t="str">
        <f>IF(([2]Dotazník!$L$10=ZDROJE!BM4)*AND([2]Dotazník!$AB$20=ZDROJE!BK4)*AND([2]Dotazník!$AB$21=ZDROJE!BJ4),ZDROJE!BP4,"chyba")</f>
        <v>chyba</v>
      </c>
      <c r="BD4" s="59">
        <f t="shared" ref="BD4:BD67" si="1">IF(BE4="chyba",0,1)</f>
        <v>0</v>
      </c>
      <c r="BE4" s="59" t="str">
        <f>IF(([2]Dotazník!$L$10=ZDROJE!BM4)*AND([2]Dotazník!$AB$20=ZDROJE!BK4)*AND([2]Dotazník!$AB$21=ZDROJE!BJ4),ZDROJE!CI4,"chyba")</f>
        <v>chyba</v>
      </c>
      <c r="BF4" s="61" t="s">
        <v>225</v>
      </c>
      <c r="BG4" s="62">
        <v>622</v>
      </c>
      <c r="BH4" s="62" t="s">
        <v>50</v>
      </c>
      <c r="BI4" s="62" t="s">
        <v>190</v>
      </c>
      <c r="BJ4" s="62" t="s">
        <v>160</v>
      </c>
      <c r="BK4" s="62" t="s">
        <v>226</v>
      </c>
      <c r="BL4" s="62" t="s">
        <v>183</v>
      </c>
      <c r="BM4" s="63" t="s">
        <v>182</v>
      </c>
      <c r="BN4" s="62" t="s">
        <v>184</v>
      </c>
      <c r="BO4" s="62" t="s">
        <v>144</v>
      </c>
      <c r="BP4" s="64" t="str">
        <f t="shared" ref="BP4:BP54" si="2">CONCATENATE(BG4," ",BI4," ",BJ4," ",BK4," ",BL4," ",BN4," ",BO4)</f>
        <v>622 Rozvoj ESF PN NV KA1 DA1.1 REK</v>
      </c>
      <c r="BQ4" s="65" t="s">
        <v>168</v>
      </c>
      <c r="BR4" s="65"/>
      <c r="BS4" s="65"/>
      <c r="BT4" s="65"/>
      <c r="BU4" s="65"/>
      <c r="BV4" s="65"/>
      <c r="BW4" s="65"/>
      <c r="BX4" s="65"/>
      <c r="BY4" s="65"/>
      <c r="BZ4" s="66">
        <v>1</v>
      </c>
      <c r="CA4" s="66"/>
      <c r="CB4" s="66"/>
      <c r="CC4" s="66"/>
      <c r="CD4" s="66"/>
      <c r="CE4" s="66"/>
      <c r="CF4" s="66"/>
      <c r="CG4" s="66"/>
      <c r="CH4" s="66"/>
      <c r="CI4" s="62" t="str">
        <f>VLOOKUP(BK4,[3]ZDROJ!$A$2:$C$20,2,0)</f>
        <v>102031</v>
      </c>
      <c r="CJ4" s="62" t="s">
        <v>192</v>
      </c>
      <c r="CK4" s="62" t="s">
        <v>193</v>
      </c>
      <c r="CL4" s="62" t="s">
        <v>52</v>
      </c>
      <c r="CM4" s="62" t="s">
        <v>194</v>
      </c>
      <c r="CN4" s="62" t="str">
        <f>VLOOKUP([2]Dotazník!$B$76,ZDROJE!$BP$3:$CM$91,22,0)</f>
        <v>Kropáčková ???</v>
      </c>
      <c r="CO4" s="62" t="str">
        <f>VLOOKUP([2]Dotazník!$B$76,ZDROJE!$BP$3:$CM$91,24,0)</f>
        <v>Bc. Lucie Brucknerová</v>
      </c>
      <c r="CP4" s="30" t="s">
        <v>227</v>
      </c>
      <c r="CQ4" s="31" t="s">
        <v>228</v>
      </c>
      <c r="CR4" s="31" t="s">
        <v>229</v>
      </c>
      <c r="CS4" s="99" t="s">
        <v>619</v>
      </c>
      <c r="CT4" s="103">
        <v>160</v>
      </c>
      <c r="CU4" s="103">
        <v>160</v>
      </c>
      <c r="CV4" s="103">
        <v>160</v>
      </c>
      <c r="CW4" s="103">
        <v>160</v>
      </c>
      <c r="CX4" s="103">
        <v>160</v>
      </c>
      <c r="CY4" s="104">
        <v>160</v>
      </c>
    </row>
    <row r="5" spans="1:103" ht="17.25" customHeight="1" x14ac:dyDescent="0.25">
      <c r="B5" s="17" t="s">
        <v>230</v>
      </c>
      <c r="C5" s="48" t="s">
        <v>231</v>
      </c>
      <c r="D5" s="48" t="s">
        <v>232</v>
      </c>
      <c r="E5" s="48" t="s">
        <v>233</v>
      </c>
      <c r="F5" s="17" t="s">
        <v>234</v>
      </c>
      <c r="G5" s="17"/>
      <c r="H5" s="17" t="s">
        <v>235</v>
      </c>
      <c r="I5" s="17" t="s">
        <v>236</v>
      </c>
      <c r="J5" s="17" t="s">
        <v>237</v>
      </c>
      <c r="K5" s="18" t="s">
        <v>238</v>
      </c>
      <c r="L5" s="49">
        <v>46000</v>
      </c>
      <c r="M5" s="49">
        <v>320.93023255813949</v>
      </c>
      <c r="N5" s="50" t="s">
        <v>208</v>
      </c>
      <c r="O5" s="51" t="s">
        <v>137</v>
      </c>
      <c r="P5" s="51" t="s">
        <v>239</v>
      </c>
      <c r="Q5" s="51" t="s">
        <v>164</v>
      </c>
      <c r="R5" s="51" t="s">
        <v>211</v>
      </c>
      <c r="S5" s="51" t="s">
        <v>240</v>
      </c>
      <c r="T5" s="51" t="s">
        <v>241</v>
      </c>
      <c r="U5" s="52">
        <v>115001</v>
      </c>
      <c r="V5" s="53" t="s">
        <v>242</v>
      </c>
      <c r="W5" s="54" t="s">
        <v>243</v>
      </c>
      <c r="X5" s="54"/>
      <c r="Y5" s="54"/>
      <c r="Z5" s="54"/>
      <c r="AA5" s="54"/>
      <c r="AB5" s="54" t="s">
        <v>244</v>
      </c>
      <c r="AC5" s="54" t="s">
        <v>245</v>
      </c>
      <c r="AD5" s="54"/>
      <c r="AE5" s="54"/>
      <c r="AF5" s="54"/>
      <c r="AG5" s="54"/>
      <c r="AH5" s="54" t="s">
        <v>246</v>
      </c>
      <c r="AI5" s="54" t="s">
        <v>247</v>
      </c>
      <c r="AJ5" s="54"/>
      <c r="AK5" s="55"/>
      <c r="AL5" s="54"/>
      <c r="AM5" s="55"/>
      <c r="AN5" s="56" t="str">
        <f>IF((Timesheet!$C$3=ZDROJE!$D$3)*AND(Timesheet!$J$7=$J$3),ZDROJE!V5,
(IF((Timesheet!$C$3=ZDROJE!$D$3)*AND(Timesheet!$J$7=$J$4),X5,
(IF((Timesheet!$C$3=ZDROJE!$D$3)*AND(Timesheet!$J$7=$J$5),Z5,
IF((Timesheet!$C$3=ZDROJE!$D$4)*AND(Timesheet!$J$7=$J$3),AB5,
(IF((Timesheet!$C$3=ZDROJE!$D$4)*AND(Timesheet!$J$7=$J$4),AD5,
(IF((Timesheet!$C$3=ZDROJE!$D$4)*AND(Timesheet!$J$7=$J$5),AF5,
IF((Timesheet!$C$3=ZDROJE!$D$5)*AND(Timesheet!$J$7=$J$3),AH5,
(IF((Timesheet!$C$3=ZDROJE!$D$5)*AND(Timesheet!$J$7=$J$4),AJ5,AL5))))))))))))
)</f>
        <v>Odborný řešitel - odborný asistent 2</v>
      </c>
      <c r="AO5" s="57" t="str">
        <f>IF((Timesheet!$C$3=ZDROJE!$D$3)*AND(Timesheet!$J$7=$J$3),ZDROJE!W5,
(IF((Timesheet!$C$3=ZDROJE!$D$3)*AND(Timesheet!$J$7=$J$4),Y5,
(IF((Timesheet!$C$3=ZDROJE!$D$3)*AND(Timesheet!$J$7=$J$5),AA5,
IF((Timesheet!$C$3=ZDROJE!$D$4)*AND(Timesheet!$J$7=$J$3),AC5,
(IF((Timesheet!$C$3=ZDROJE!$D$4)*AND(Timesheet!$J$7=$J$4),AE5,
(IF((Timesheet!$C$3=ZDROJE!$D$4)*AND(Timesheet!$J$7=$J$5),AG5,
IF((Timesheet!$C$3=ZDROJE!$D$5)*AND(Timesheet!$J$7=$J$3),AI5,
(IF((Timesheet!$C$3=ZDROJE!$D$5)*AND(Timesheet!$J$7=$J$4),AK5,AM5)))))))))))))</f>
        <v>1.1.1.2.1.3</v>
      </c>
      <c r="AP5" s="58">
        <f>IF([2]Dotazník!$L$7=ZDROJE!$D$5,AY5,(IF([2]Dotazník!$L$7=ZDROJE!$D$4,AV5,ZDROJE!AS5)))</f>
        <v>0</v>
      </c>
      <c r="AQ5" s="59">
        <f>IF([2]Dotazník!$L$7=ZDROJE!$D$5,AZ5,(IF([2]Dotazník!$L$7=ZDROJE!$D$4,AW5,ZDROJE!AT5)))</f>
        <v>0</v>
      </c>
      <c r="AR5" s="60">
        <f>IF([2]Dotazník!$L$7=ZDROJE!$D$5,BA5,(IF([2]Dotazník!$L$7=ZDROJE!$D$4,AX5,ZDROJE!AU5)))</f>
        <v>0</v>
      </c>
      <c r="AS5" s="59" t="s">
        <v>248</v>
      </c>
      <c r="AT5" s="59" t="s">
        <v>249</v>
      </c>
      <c r="AU5" s="59" t="s">
        <v>250</v>
      </c>
      <c r="AV5" s="59"/>
      <c r="AW5" s="59"/>
      <c r="AX5" s="59"/>
      <c r="AY5" s="59"/>
      <c r="AZ5" s="59"/>
      <c r="BA5" s="59"/>
      <c r="BB5" s="59">
        <f t="shared" si="0"/>
        <v>0</v>
      </c>
      <c r="BC5" s="59" t="str">
        <f>IF(([2]Dotazník!$L$10=ZDROJE!BM5)*AND([2]Dotazník!$AB$20=ZDROJE!BK5)*AND([2]Dotazník!$AB$21=ZDROJE!BJ5),ZDROJE!BP5,"chyba")</f>
        <v>chyba</v>
      </c>
      <c r="BD5" s="59">
        <f t="shared" si="1"/>
        <v>0</v>
      </c>
      <c r="BE5" s="59" t="str">
        <f>IF(([2]Dotazník!$L$10=ZDROJE!BM5)*AND([2]Dotazník!$AB$20=ZDROJE!BK5)*AND([2]Dotazník!$AB$21=ZDROJE!BJ5),ZDROJE!CI5,"chyba")</f>
        <v>chyba</v>
      </c>
      <c r="BF5" s="61" t="s">
        <v>251</v>
      </c>
      <c r="BG5" s="62">
        <v>622</v>
      </c>
      <c r="BH5" s="62" t="s">
        <v>50</v>
      </c>
      <c r="BI5" s="62" t="s">
        <v>190</v>
      </c>
      <c r="BJ5" s="62" t="s">
        <v>205</v>
      </c>
      <c r="BK5" s="62" t="s">
        <v>191</v>
      </c>
      <c r="BL5" s="62" t="s">
        <v>183</v>
      </c>
      <c r="BM5" s="63" t="s">
        <v>182</v>
      </c>
      <c r="BN5" s="62" t="s">
        <v>184</v>
      </c>
      <c r="BO5" s="62" t="s">
        <v>144</v>
      </c>
      <c r="BP5" s="64" t="str">
        <f t="shared" si="2"/>
        <v>622 Rozvoj ESF PaN ZV KA1 DA1.1 REK</v>
      </c>
      <c r="BQ5" s="65" t="s">
        <v>168</v>
      </c>
      <c r="BR5" s="65"/>
      <c r="BS5" s="65"/>
      <c r="BT5" s="65"/>
      <c r="BU5" s="65"/>
      <c r="BV5" s="65"/>
      <c r="BW5" s="65"/>
      <c r="BX5" s="65"/>
      <c r="BY5" s="65"/>
      <c r="BZ5" s="66">
        <v>1</v>
      </c>
      <c r="CA5" s="66"/>
      <c r="CB5" s="66"/>
      <c r="CC5" s="66"/>
      <c r="CD5" s="66"/>
      <c r="CE5" s="66"/>
      <c r="CF5" s="66"/>
      <c r="CG5" s="66"/>
      <c r="CH5" s="66"/>
      <c r="CI5" s="62" t="str">
        <f>VLOOKUP(BK5,[3]ZDROJ!$A$2:$C$20,2,0)</f>
        <v>102020</v>
      </c>
      <c r="CJ5" s="67" t="s">
        <v>252</v>
      </c>
      <c r="CK5" s="67"/>
      <c r="CL5" s="62" t="s">
        <v>52</v>
      </c>
      <c r="CM5" s="62" t="s">
        <v>194</v>
      </c>
      <c r="CN5" s="68"/>
      <c r="CO5" s="68"/>
      <c r="CP5" s="30" t="s">
        <v>253</v>
      </c>
      <c r="CQ5" s="31" t="s">
        <v>254</v>
      </c>
      <c r="CR5" s="31" t="s">
        <v>255</v>
      </c>
      <c r="CS5" s="99" t="s">
        <v>620</v>
      </c>
      <c r="CT5" s="103">
        <v>184</v>
      </c>
      <c r="CU5" s="103">
        <v>176</v>
      </c>
      <c r="CV5" s="103">
        <v>168</v>
      </c>
      <c r="CW5" s="103">
        <v>176</v>
      </c>
      <c r="CX5" s="103">
        <v>184</v>
      </c>
      <c r="CY5" s="104">
        <v>184</v>
      </c>
    </row>
    <row r="6" spans="1:103" ht="17.25" customHeight="1" x14ac:dyDescent="0.25">
      <c r="F6" s="17" t="s">
        <v>256</v>
      </c>
      <c r="G6" s="17"/>
      <c r="K6" s="18" t="s">
        <v>257</v>
      </c>
      <c r="L6" s="49">
        <v>71000</v>
      </c>
      <c r="M6" s="49">
        <v>495.3488372093023</v>
      </c>
      <c r="N6" s="50" t="s">
        <v>258</v>
      </c>
      <c r="O6" s="51" t="s">
        <v>138</v>
      </c>
      <c r="P6" s="51" t="s">
        <v>259</v>
      </c>
      <c r="Q6" s="51" t="s">
        <v>260</v>
      </c>
      <c r="R6" s="51" t="s">
        <v>211</v>
      </c>
      <c r="S6" s="51" t="s">
        <v>261</v>
      </c>
      <c r="T6" s="51" t="s">
        <v>262</v>
      </c>
      <c r="U6" s="52" t="s">
        <v>263</v>
      </c>
      <c r="V6" s="53" t="s">
        <v>264</v>
      </c>
      <c r="W6" s="54" t="s">
        <v>265</v>
      </c>
      <c r="X6" s="54"/>
      <c r="Y6" s="54"/>
      <c r="Z6" s="54"/>
      <c r="AA6" s="54"/>
      <c r="AB6" s="54" t="s">
        <v>266</v>
      </c>
      <c r="AC6" s="54" t="s">
        <v>267</v>
      </c>
      <c r="AD6" s="54"/>
      <c r="AE6" s="54"/>
      <c r="AF6" s="54"/>
      <c r="AG6" s="54"/>
      <c r="AH6" s="54" t="s">
        <v>268</v>
      </c>
      <c r="AI6" s="54" t="s">
        <v>269</v>
      </c>
      <c r="AJ6" s="54"/>
      <c r="AK6" s="55"/>
      <c r="AL6" s="54"/>
      <c r="AM6" s="55"/>
      <c r="AN6" s="56" t="str">
        <f>IF((Timesheet!$C$3=ZDROJE!$D$3)*AND(Timesheet!$J$7=$J$3),ZDROJE!V6,
(IF((Timesheet!$C$3=ZDROJE!$D$3)*AND(Timesheet!$J$7=$J$4),X6,
(IF((Timesheet!$C$3=ZDROJE!$D$3)*AND(Timesheet!$J$7=$J$5),Z6,
IF((Timesheet!$C$3=ZDROJE!$D$4)*AND(Timesheet!$J$7=$J$3),AB6,
(IF((Timesheet!$C$3=ZDROJE!$D$4)*AND(Timesheet!$J$7=$J$4),AD6,
(IF((Timesheet!$C$3=ZDROJE!$D$4)*AND(Timesheet!$J$7=$J$5),AF6,
IF((Timesheet!$C$3=ZDROJE!$D$5)*AND(Timesheet!$J$7=$J$3),AH6,
(IF((Timesheet!$C$3=ZDROJE!$D$5)*AND(Timesheet!$J$7=$J$4),AJ6,AL6))))))))))))
)</f>
        <v>Odborný řešitel - odborný asistent 1</v>
      </c>
      <c r="AO6" s="57" t="str">
        <f>IF((Timesheet!$C$3=ZDROJE!$D$3)*AND(Timesheet!$J$7=$J$3),ZDROJE!W6,
(IF((Timesheet!$C$3=ZDROJE!$D$3)*AND(Timesheet!$J$7=$J$4),Y6,
(IF((Timesheet!$C$3=ZDROJE!$D$3)*AND(Timesheet!$J$7=$J$5),AA6,
IF((Timesheet!$C$3=ZDROJE!$D$4)*AND(Timesheet!$J$7=$J$3),AC6,
(IF((Timesheet!$C$3=ZDROJE!$D$4)*AND(Timesheet!$J$7=$J$4),AE6,
(IF((Timesheet!$C$3=ZDROJE!$D$4)*AND(Timesheet!$J$7=$J$5),AG6,
IF((Timesheet!$C$3=ZDROJE!$D$5)*AND(Timesheet!$J$7=$J$3),AI6,
(IF((Timesheet!$C$3=ZDROJE!$D$5)*AND(Timesheet!$J$7=$J$4),AK6,AM6)))))))))))))</f>
        <v>1.1.1.2.1.4</v>
      </c>
      <c r="AP6" s="58">
        <f>IF([2]Dotazník!$L$7=ZDROJE!$D$5,AY6,(IF([2]Dotazník!$L$7=ZDROJE!$D$4,AV6,ZDROJE!AS6)))</f>
        <v>0</v>
      </c>
      <c r="AQ6" s="59">
        <f>IF([2]Dotazník!$L$7=ZDROJE!$D$5,AZ6,(IF([2]Dotazník!$L$7=ZDROJE!$D$4,AW6,ZDROJE!AT6)))</f>
        <v>0</v>
      </c>
      <c r="AR6" s="60">
        <f>IF([2]Dotazník!$L$7=ZDROJE!$D$5,BA6,(IF([2]Dotazník!$L$7=ZDROJE!$D$4,AX6,ZDROJE!AU6)))</f>
        <v>0</v>
      </c>
      <c r="AS6" s="59" t="s">
        <v>270</v>
      </c>
      <c r="AT6" s="59" t="s">
        <v>249</v>
      </c>
      <c r="AU6" s="59" t="s">
        <v>271</v>
      </c>
      <c r="AV6" s="59"/>
      <c r="AW6" s="59"/>
      <c r="AX6" s="59"/>
      <c r="AY6" s="59"/>
      <c r="AZ6" s="59"/>
      <c r="BA6" s="59"/>
      <c r="BB6" s="59">
        <f t="shared" si="0"/>
        <v>0</v>
      </c>
      <c r="BC6" s="59" t="str">
        <f>IF(([2]Dotazník!$L$10=ZDROJE!BM6)*AND([2]Dotazník!$AB$20=ZDROJE!BK6)*AND([2]Dotazník!$AB$21=ZDROJE!BJ6),ZDROJE!BP6,"chyba")</f>
        <v>chyba</v>
      </c>
      <c r="BD6" s="59">
        <f t="shared" si="1"/>
        <v>0</v>
      </c>
      <c r="BE6" s="59" t="str">
        <f>IF(([2]Dotazník!$L$10=ZDROJE!BM6)*AND([2]Dotazník!$AB$20=ZDROJE!BK6)*AND([2]Dotazník!$AB$21=ZDROJE!BJ6),ZDROJE!CI6,"chyba")</f>
        <v>chyba</v>
      </c>
      <c r="BF6" s="61" t="s">
        <v>272</v>
      </c>
      <c r="BG6" s="62">
        <v>622</v>
      </c>
      <c r="BH6" s="62" t="s">
        <v>50</v>
      </c>
      <c r="BI6" s="62" t="s">
        <v>190</v>
      </c>
      <c r="BJ6" s="62" t="s">
        <v>160</v>
      </c>
      <c r="BK6" s="62" t="s">
        <v>191</v>
      </c>
      <c r="BL6" s="62" t="s">
        <v>183</v>
      </c>
      <c r="BM6" s="63" t="s">
        <v>223</v>
      </c>
      <c r="BN6" s="62" t="s">
        <v>224</v>
      </c>
      <c r="BO6" s="62" t="s">
        <v>144</v>
      </c>
      <c r="BP6" s="64" t="str">
        <f t="shared" si="2"/>
        <v>622 Rozvoj ESF PN ZV KA1 DA1.2 REK</v>
      </c>
      <c r="BQ6" s="65" t="s">
        <v>168</v>
      </c>
      <c r="BR6" s="65" t="s">
        <v>273</v>
      </c>
      <c r="BS6" s="65" t="s">
        <v>274</v>
      </c>
      <c r="BT6" s="65" t="s">
        <v>263</v>
      </c>
      <c r="BU6" s="65" t="s">
        <v>275</v>
      </c>
      <c r="BV6" s="65" t="s">
        <v>276</v>
      </c>
      <c r="BW6" s="65" t="s">
        <v>277</v>
      </c>
      <c r="BX6" s="65" t="s">
        <v>278</v>
      </c>
      <c r="BY6" s="65" t="s">
        <v>279</v>
      </c>
      <c r="BZ6" s="66">
        <v>1</v>
      </c>
      <c r="CA6" s="66">
        <v>1</v>
      </c>
      <c r="CB6" s="66">
        <v>1</v>
      </c>
      <c r="CC6" s="66">
        <v>1</v>
      </c>
      <c r="CD6" s="66">
        <v>1</v>
      </c>
      <c r="CE6" s="66">
        <v>1</v>
      </c>
      <c r="CF6" s="66">
        <v>1</v>
      </c>
      <c r="CG6" s="66">
        <v>1</v>
      </c>
      <c r="CH6" s="66">
        <v>1</v>
      </c>
      <c r="CI6" s="62" t="str">
        <f>VLOOKUP(BK6,[3]ZDROJ!$A$2:$C$20,2,0)</f>
        <v>102020</v>
      </c>
      <c r="CJ6" s="62" t="s">
        <v>192</v>
      </c>
      <c r="CK6" s="62" t="s">
        <v>193</v>
      </c>
      <c r="CL6" s="62" t="s">
        <v>52</v>
      </c>
      <c r="CM6" s="62" t="s">
        <v>194</v>
      </c>
      <c r="CN6" s="68"/>
      <c r="CO6" s="68"/>
      <c r="CP6" s="30" t="s">
        <v>280</v>
      </c>
      <c r="CQ6" s="31" t="s">
        <v>281</v>
      </c>
      <c r="CR6" s="31" t="s">
        <v>282</v>
      </c>
      <c r="CS6" s="99" t="s">
        <v>621</v>
      </c>
      <c r="CT6" s="103">
        <v>160</v>
      </c>
      <c r="CU6" s="103">
        <v>168</v>
      </c>
      <c r="CV6" s="103">
        <v>176</v>
      </c>
      <c r="CW6" s="103">
        <v>176</v>
      </c>
      <c r="CX6" s="103">
        <v>176</v>
      </c>
      <c r="CY6" s="104">
        <v>168</v>
      </c>
    </row>
    <row r="7" spans="1:103" ht="17.25" customHeight="1" x14ac:dyDescent="0.25">
      <c r="F7" s="17" t="s">
        <v>283</v>
      </c>
      <c r="G7" s="17"/>
      <c r="K7" s="18" t="s">
        <v>214</v>
      </c>
      <c r="L7" s="49">
        <v>56000</v>
      </c>
      <c r="M7" s="49">
        <v>390.69767441860461</v>
      </c>
      <c r="N7" s="50" t="s">
        <v>258</v>
      </c>
      <c r="O7" s="51" t="s">
        <v>139</v>
      </c>
      <c r="P7" s="51" t="s">
        <v>284</v>
      </c>
      <c r="Q7" s="51" t="s">
        <v>285</v>
      </c>
      <c r="R7" s="51" t="s">
        <v>211</v>
      </c>
      <c r="S7" s="51" t="s">
        <v>286</v>
      </c>
      <c r="T7" s="51" t="s">
        <v>287</v>
      </c>
      <c r="U7" s="52" t="s">
        <v>275</v>
      </c>
      <c r="V7" s="53" t="s">
        <v>288</v>
      </c>
      <c r="W7" s="54" t="s">
        <v>289</v>
      </c>
      <c r="X7" s="54"/>
      <c r="Y7" s="54"/>
      <c r="Z7" s="54"/>
      <c r="AA7" s="54"/>
      <c r="AB7" s="54" t="s">
        <v>290</v>
      </c>
      <c r="AC7" s="54" t="s">
        <v>291</v>
      </c>
      <c r="AD7" s="54"/>
      <c r="AE7" s="54"/>
      <c r="AF7" s="54"/>
      <c r="AG7" s="54"/>
      <c r="AH7" s="54" t="s">
        <v>292</v>
      </c>
      <c r="AI7" s="54" t="s">
        <v>293</v>
      </c>
      <c r="AJ7" s="54"/>
      <c r="AK7" s="55"/>
      <c r="AL7" s="54"/>
      <c r="AM7" s="55"/>
      <c r="AN7" s="56" t="str">
        <f>IF((Timesheet!$C$3=ZDROJE!$D$3)*AND(Timesheet!$J$7=$J$3),ZDROJE!V7,
(IF((Timesheet!$C$3=ZDROJE!$D$3)*AND(Timesheet!$J$7=$J$4),X7,
(IF((Timesheet!$C$3=ZDROJE!$D$3)*AND(Timesheet!$J$7=$J$5),Z7,
IF((Timesheet!$C$3=ZDROJE!$D$4)*AND(Timesheet!$J$7=$J$3),AB7,
(IF((Timesheet!$C$3=ZDROJE!$D$4)*AND(Timesheet!$J$7=$J$4),AD7,
(IF((Timesheet!$C$3=ZDROJE!$D$4)*AND(Timesheet!$J$7=$J$5),AF7,
IF((Timesheet!$C$3=ZDROJE!$D$5)*AND(Timesheet!$J$7=$J$3),AH7,
(IF((Timesheet!$C$3=ZDROJE!$D$5)*AND(Timesheet!$J$7=$J$4),AJ7,AL7))))))))))))
)</f>
        <v>Odborný řešitel - metodik expert 2</v>
      </c>
      <c r="AO7" s="57" t="str">
        <f>IF((Timesheet!$C$3=ZDROJE!$D$3)*AND(Timesheet!$J$7=$J$3),ZDROJE!W7,
(IF((Timesheet!$C$3=ZDROJE!$D$3)*AND(Timesheet!$J$7=$J$4),Y7,
(IF((Timesheet!$C$3=ZDROJE!$D$3)*AND(Timesheet!$J$7=$J$5),AA7,
IF((Timesheet!$C$3=ZDROJE!$D$4)*AND(Timesheet!$J$7=$J$3),AC7,
(IF((Timesheet!$C$3=ZDROJE!$D$4)*AND(Timesheet!$J$7=$J$4),AE7,
(IF((Timesheet!$C$3=ZDROJE!$D$4)*AND(Timesheet!$J$7=$J$5),AG7,
IF((Timesheet!$C$3=ZDROJE!$D$5)*AND(Timesheet!$J$7=$J$3),AI7,
(IF((Timesheet!$C$3=ZDROJE!$D$5)*AND(Timesheet!$J$7=$J$4),AK7,AM7)))))))))))))</f>
        <v>1.1.1.2.1.5</v>
      </c>
      <c r="AP7" s="58">
        <f>IF([2]Dotazník!$L$7=ZDROJE!$D$5,AY7,(IF([2]Dotazník!$L$7=ZDROJE!$D$4,AV7,ZDROJE!AS7)))</f>
        <v>0</v>
      </c>
      <c r="AQ7" s="59">
        <f>IF([2]Dotazník!$L$7=ZDROJE!$D$5,AZ7,(IF([2]Dotazník!$L$7=ZDROJE!$D$4,AW7,ZDROJE!AT7)))</f>
        <v>0</v>
      </c>
      <c r="AR7" s="60">
        <f>IF([2]Dotazník!$L$7=ZDROJE!$D$5,BA7,(IF([2]Dotazník!$L$7=ZDROJE!$D$4,AX7,ZDROJE!AU7)))</f>
        <v>0</v>
      </c>
      <c r="AS7" s="59" t="s">
        <v>294</v>
      </c>
      <c r="AT7" s="59" t="s">
        <v>249</v>
      </c>
      <c r="AU7" s="59" t="s">
        <v>295</v>
      </c>
      <c r="AV7" s="59"/>
      <c r="AW7" s="59"/>
      <c r="AX7" s="59"/>
      <c r="AY7" s="59"/>
      <c r="AZ7" s="59"/>
      <c r="BA7" s="59"/>
      <c r="BB7" s="59">
        <f t="shared" si="0"/>
        <v>0</v>
      </c>
      <c r="BC7" s="59" t="str">
        <f>IF(([2]Dotazník!$L$10=ZDROJE!BM7)*AND([2]Dotazník!$AB$20=ZDROJE!BK7)*AND([2]Dotazník!$AB$21=ZDROJE!BJ7),ZDROJE!BP7,"chyba")</f>
        <v>chyba</v>
      </c>
      <c r="BD7" s="59">
        <f t="shared" si="1"/>
        <v>0</v>
      </c>
      <c r="BE7" s="59" t="str">
        <f>IF(([2]Dotazník!$L$10=ZDROJE!BM7)*AND([2]Dotazník!$AB$20=ZDROJE!BK7)*AND([2]Dotazník!$AB$21=ZDROJE!BJ7),ZDROJE!CI7,"chyba")</f>
        <v>chyba</v>
      </c>
      <c r="BF7" s="61" t="s">
        <v>296</v>
      </c>
      <c r="BG7" s="62">
        <v>622</v>
      </c>
      <c r="BH7" s="62" t="s">
        <v>50</v>
      </c>
      <c r="BI7" s="62" t="s">
        <v>190</v>
      </c>
      <c r="BJ7" s="62" t="s">
        <v>160</v>
      </c>
      <c r="BK7" s="62" t="s">
        <v>226</v>
      </c>
      <c r="BL7" s="62" t="s">
        <v>183</v>
      </c>
      <c r="BM7" s="63" t="s">
        <v>223</v>
      </c>
      <c r="BN7" s="62" t="s">
        <v>224</v>
      </c>
      <c r="BO7" s="62" t="s">
        <v>144</v>
      </c>
      <c r="BP7" s="64" t="str">
        <f t="shared" si="2"/>
        <v>622 Rozvoj ESF PN NV KA1 DA1.2 REK</v>
      </c>
      <c r="BQ7" s="65" t="s">
        <v>168</v>
      </c>
      <c r="BR7" s="65" t="s">
        <v>273</v>
      </c>
      <c r="BS7" s="65" t="s">
        <v>274</v>
      </c>
      <c r="BT7" s="65" t="s">
        <v>263</v>
      </c>
      <c r="BU7" s="65" t="s">
        <v>275</v>
      </c>
      <c r="BV7" s="65" t="s">
        <v>276</v>
      </c>
      <c r="BW7" s="65" t="s">
        <v>277</v>
      </c>
      <c r="BX7" s="65" t="s">
        <v>278</v>
      </c>
      <c r="BY7" s="65" t="s">
        <v>279</v>
      </c>
      <c r="BZ7" s="66">
        <v>1</v>
      </c>
      <c r="CA7" s="66">
        <v>1</v>
      </c>
      <c r="CB7" s="66">
        <v>1</v>
      </c>
      <c r="CC7" s="66">
        <v>1</v>
      </c>
      <c r="CD7" s="66">
        <v>1</v>
      </c>
      <c r="CE7" s="66">
        <v>1</v>
      </c>
      <c r="CF7" s="66">
        <v>1</v>
      </c>
      <c r="CG7" s="66">
        <v>1</v>
      </c>
      <c r="CH7" s="66">
        <v>1</v>
      </c>
      <c r="CI7" s="62" t="str">
        <f>VLOOKUP(BK7,[3]ZDROJ!$A$2:$C$20,2,0)</f>
        <v>102031</v>
      </c>
      <c r="CJ7" s="62" t="s">
        <v>192</v>
      </c>
      <c r="CK7" s="62" t="s">
        <v>193</v>
      </c>
      <c r="CL7" s="62" t="s">
        <v>52</v>
      </c>
      <c r="CM7" s="62" t="s">
        <v>194</v>
      </c>
      <c r="CN7" s="68"/>
      <c r="CO7" s="68"/>
      <c r="CP7" s="30" t="s">
        <v>297</v>
      </c>
      <c r="CQ7" s="31" t="s">
        <v>298</v>
      </c>
      <c r="CR7" s="31" t="s">
        <v>299</v>
      </c>
      <c r="CS7" s="99" t="s">
        <v>622</v>
      </c>
      <c r="CT7" s="103">
        <v>184</v>
      </c>
      <c r="CU7" s="103">
        <v>184</v>
      </c>
      <c r="CV7" s="103">
        <v>184</v>
      </c>
      <c r="CW7" s="103">
        <v>168</v>
      </c>
      <c r="CX7" s="103">
        <v>168</v>
      </c>
      <c r="CY7" s="104">
        <v>176</v>
      </c>
    </row>
    <row r="8" spans="1:103" ht="17.25" customHeight="1" x14ac:dyDescent="0.25">
      <c r="F8" s="17" t="s">
        <v>300</v>
      </c>
      <c r="G8" s="17"/>
      <c r="K8" s="18" t="s">
        <v>169</v>
      </c>
      <c r="L8" s="49">
        <v>49000</v>
      </c>
      <c r="M8" s="49">
        <v>341.86046511627904</v>
      </c>
      <c r="N8" s="50" t="s">
        <v>258</v>
      </c>
      <c r="O8" s="51" t="s">
        <v>140</v>
      </c>
      <c r="P8" s="51" t="s">
        <v>301</v>
      </c>
      <c r="Q8" s="51" t="s">
        <v>302</v>
      </c>
      <c r="R8" s="51" t="s">
        <v>211</v>
      </c>
      <c r="S8" s="51" t="s">
        <v>303</v>
      </c>
      <c r="T8" s="51" t="s">
        <v>304</v>
      </c>
      <c r="U8" s="52" t="s">
        <v>276</v>
      </c>
      <c r="V8" s="53" t="s">
        <v>216</v>
      </c>
      <c r="W8" s="54" t="s">
        <v>305</v>
      </c>
      <c r="X8" s="54"/>
      <c r="Y8" s="54"/>
      <c r="Z8" s="54"/>
      <c r="AA8" s="54"/>
      <c r="AB8" s="54" t="s">
        <v>306</v>
      </c>
      <c r="AC8" s="54" t="s">
        <v>307</v>
      </c>
      <c r="AD8" s="54"/>
      <c r="AE8" s="54"/>
      <c r="AF8" s="54"/>
      <c r="AG8" s="54"/>
      <c r="AH8" s="54" t="s">
        <v>308</v>
      </c>
      <c r="AI8" s="54" t="s">
        <v>309</v>
      </c>
      <c r="AJ8" s="54"/>
      <c r="AK8" s="55"/>
      <c r="AL8" s="54"/>
      <c r="AM8" s="55"/>
      <c r="AN8" s="56" t="str">
        <f>IF((Timesheet!$C$3=ZDROJE!$D$3)*AND(Timesheet!$J$7=$J$3),ZDROJE!V8,
(IF((Timesheet!$C$3=ZDROJE!$D$3)*AND(Timesheet!$J$7=$J$4),X8,
(IF((Timesheet!$C$3=ZDROJE!$D$3)*AND(Timesheet!$J$7=$J$5),Z8,
IF((Timesheet!$C$3=ZDROJE!$D$4)*AND(Timesheet!$J$7=$J$3),AB8,
(IF((Timesheet!$C$3=ZDROJE!$D$4)*AND(Timesheet!$J$7=$J$4),AD8,
(IF((Timesheet!$C$3=ZDROJE!$D$4)*AND(Timesheet!$J$7=$J$5),AF8,
IF((Timesheet!$C$3=ZDROJE!$D$5)*AND(Timesheet!$J$7=$J$3),AH8,
(IF((Timesheet!$C$3=ZDROJE!$D$5)*AND(Timesheet!$J$7=$J$4),AJ8,AL8))))))))))))
)</f>
        <v>Odborný řešitel - metodik expert 1</v>
      </c>
      <c r="AO8" s="57" t="str">
        <f>IF((Timesheet!$C$3=ZDROJE!$D$3)*AND(Timesheet!$J$7=$J$3),ZDROJE!W8,
(IF((Timesheet!$C$3=ZDROJE!$D$3)*AND(Timesheet!$J$7=$J$4),Y8,
(IF((Timesheet!$C$3=ZDROJE!$D$3)*AND(Timesheet!$J$7=$J$5),AA8,
IF((Timesheet!$C$3=ZDROJE!$D$4)*AND(Timesheet!$J$7=$J$3),AC8,
(IF((Timesheet!$C$3=ZDROJE!$D$4)*AND(Timesheet!$J$7=$J$4),AE8,
(IF((Timesheet!$C$3=ZDROJE!$D$4)*AND(Timesheet!$J$7=$J$5),AG8,
IF((Timesheet!$C$3=ZDROJE!$D$5)*AND(Timesheet!$J$7=$J$3),AI8,
(IF((Timesheet!$C$3=ZDROJE!$D$5)*AND(Timesheet!$J$7=$J$4),AK8,AM8)))))))))))))</f>
        <v>1.1.1.2.1.6</v>
      </c>
      <c r="AP8" s="58">
        <f>IF([2]Dotazník!$L$7=ZDROJE!$D$5,AY8,(IF([2]Dotazník!$L$7=ZDROJE!$D$4,AV8,ZDROJE!AS8)))</f>
        <v>0</v>
      </c>
      <c r="AQ8" s="59">
        <f>IF([2]Dotazník!$L$7=ZDROJE!$D$5,AZ8,(IF([2]Dotazník!$L$7=ZDROJE!$D$4,AW8,ZDROJE!AT8)))</f>
        <v>0</v>
      </c>
      <c r="AR8" s="60">
        <f>IF([2]Dotazník!$L$7=ZDROJE!$D$5,BA8,(IF([2]Dotazník!$L$7=ZDROJE!$D$4,AX8,ZDROJE!AU8)))</f>
        <v>0</v>
      </c>
      <c r="AS8" s="59" t="s">
        <v>310</v>
      </c>
      <c r="AT8" s="59" t="s">
        <v>249</v>
      </c>
      <c r="AU8" s="59" t="s">
        <v>311</v>
      </c>
      <c r="AV8" s="59"/>
      <c r="AW8" s="59"/>
      <c r="AX8" s="59"/>
      <c r="AY8" s="59"/>
      <c r="AZ8" s="59"/>
      <c r="BA8" s="59"/>
      <c r="BB8" s="59">
        <f t="shared" si="0"/>
        <v>0</v>
      </c>
      <c r="BC8" s="59" t="str">
        <f>IF(([2]Dotazník!$L$10=ZDROJE!BM8)*AND([2]Dotazník!$AB$20=ZDROJE!BK8)*AND([2]Dotazník!$AB$21=ZDROJE!BJ8),ZDROJE!BP8,"chyba")</f>
        <v>chyba</v>
      </c>
      <c r="BD8" s="59">
        <f t="shared" si="1"/>
        <v>0</v>
      </c>
      <c r="BE8" s="59" t="str">
        <f>IF(([2]Dotazník!$L$10=ZDROJE!BM8)*AND([2]Dotazník!$AB$20=ZDROJE!BK8)*AND([2]Dotazník!$AB$21=ZDROJE!BJ8),ZDROJE!CI8,"chyba")</f>
        <v>chyba</v>
      </c>
      <c r="BF8" s="61" t="s">
        <v>312</v>
      </c>
      <c r="BG8" s="62">
        <v>622</v>
      </c>
      <c r="BH8" s="62" t="s">
        <v>50</v>
      </c>
      <c r="BI8" s="62" t="s">
        <v>190</v>
      </c>
      <c r="BJ8" s="62" t="s">
        <v>205</v>
      </c>
      <c r="BK8" s="62" t="s">
        <v>191</v>
      </c>
      <c r="BL8" s="62" t="s">
        <v>183</v>
      </c>
      <c r="BM8" s="63" t="s">
        <v>223</v>
      </c>
      <c r="BN8" s="62" t="s">
        <v>224</v>
      </c>
      <c r="BO8" s="62" t="s">
        <v>144</v>
      </c>
      <c r="BP8" s="64" t="str">
        <f t="shared" si="2"/>
        <v>622 Rozvoj ESF PaN ZV KA1 DA1.2 REK</v>
      </c>
      <c r="BQ8" s="65" t="s">
        <v>168</v>
      </c>
      <c r="BR8" s="65" t="s">
        <v>273</v>
      </c>
      <c r="BS8" s="65" t="s">
        <v>274</v>
      </c>
      <c r="BT8" s="65" t="s">
        <v>263</v>
      </c>
      <c r="BU8" s="65" t="s">
        <v>275</v>
      </c>
      <c r="BV8" s="65" t="s">
        <v>276</v>
      </c>
      <c r="BW8" s="65" t="s">
        <v>277</v>
      </c>
      <c r="BX8" s="65" t="s">
        <v>278</v>
      </c>
      <c r="BY8" s="65" t="s">
        <v>279</v>
      </c>
      <c r="BZ8" s="66">
        <v>1</v>
      </c>
      <c r="CA8" s="66">
        <v>1</v>
      </c>
      <c r="CB8" s="66">
        <v>1</v>
      </c>
      <c r="CC8" s="66">
        <v>1</v>
      </c>
      <c r="CD8" s="66">
        <v>1</v>
      </c>
      <c r="CE8" s="66">
        <v>1</v>
      </c>
      <c r="CF8" s="66">
        <v>1</v>
      </c>
      <c r="CG8" s="66">
        <v>1</v>
      </c>
      <c r="CH8" s="66">
        <v>1</v>
      </c>
      <c r="CI8" s="62" t="str">
        <f>VLOOKUP(BK8,[3]ZDROJ!$A$2:$C$20,2,0)</f>
        <v>102020</v>
      </c>
      <c r="CJ8" s="67" t="s">
        <v>313</v>
      </c>
      <c r="CK8" s="67"/>
      <c r="CL8" s="62" t="s">
        <v>52</v>
      </c>
      <c r="CM8" s="62" t="s">
        <v>194</v>
      </c>
      <c r="CN8" s="68"/>
      <c r="CO8" s="68"/>
      <c r="CP8" s="30" t="s">
        <v>314</v>
      </c>
      <c r="CQ8" s="31" t="s">
        <v>315</v>
      </c>
      <c r="CR8" s="31" t="s">
        <v>316</v>
      </c>
      <c r="CS8" s="99" t="s">
        <v>623</v>
      </c>
      <c r="CT8" s="103">
        <v>176</v>
      </c>
      <c r="CU8" s="103">
        <v>168</v>
      </c>
      <c r="CV8" s="103">
        <v>160</v>
      </c>
      <c r="CW8" s="103">
        <v>176</v>
      </c>
      <c r="CX8" s="103">
        <v>176</v>
      </c>
      <c r="CY8" s="104">
        <v>176</v>
      </c>
    </row>
    <row r="9" spans="1:103" ht="17.25" customHeight="1" x14ac:dyDescent="0.25">
      <c r="F9" s="17" t="s">
        <v>317</v>
      </c>
      <c r="G9" s="17"/>
      <c r="K9" s="18" t="s">
        <v>318</v>
      </c>
      <c r="L9" s="49">
        <v>56000</v>
      </c>
      <c r="M9" s="49">
        <v>390.69767441860461</v>
      </c>
      <c r="N9" s="50" t="s">
        <v>258</v>
      </c>
      <c r="O9" s="51" t="s">
        <v>141</v>
      </c>
      <c r="P9" s="51" t="s">
        <v>319</v>
      </c>
      <c r="Q9" s="51" t="s">
        <v>320</v>
      </c>
      <c r="R9" s="51" t="s">
        <v>211</v>
      </c>
      <c r="S9" s="51" t="s">
        <v>321</v>
      </c>
      <c r="T9" s="51" t="s">
        <v>322</v>
      </c>
      <c r="U9" s="52" t="s">
        <v>277</v>
      </c>
      <c r="V9" s="53" t="s">
        <v>323</v>
      </c>
      <c r="W9" s="54" t="s">
        <v>324</v>
      </c>
      <c r="X9" s="54"/>
      <c r="Y9" s="54"/>
      <c r="Z9" s="54"/>
      <c r="AA9" s="54"/>
      <c r="AB9" s="54" t="s">
        <v>325</v>
      </c>
      <c r="AC9" s="54" t="s">
        <v>326</v>
      </c>
      <c r="AD9" s="54"/>
      <c r="AE9" s="54"/>
      <c r="AF9" s="54"/>
      <c r="AG9" s="54"/>
      <c r="AH9" s="54" t="s">
        <v>327</v>
      </c>
      <c r="AI9" s="54" t="s">
        <v>328</v>
      </c>
      <c r="AJ9" s="54"/>
      <c r="AK9" s="55"/>
      <c r="AL9" s="54"/>
      <c r="AM9" s="55"/>
      <c r="AN9" s="56" t="str">
        <f>IF((Timesheet!$C$3=ZDROJE!$D$3)*AND(Timesheet!$J$7=$J$3),ZDROJE!V9,
(IF((Timesheet!$C$3=ZDROJE!$D$3)*AND(Timesheet!$J$7=$J$4),X9,
(IF((Timesheet!$C$3=ZDROJE!$D$3)*AND(Timesheet!$J$7=$J$5),Z9,
IF((Timesheet!$C$3=ZDROJE!$D$4)*AND(Timesheet!$J$7=$J$3),AB9,
(IF((Timesheet!$C$3=ZDROJE!$D$4)*AND(Timesheet!$J$7=$J$4),AD9,
(IF((Timesheet!$C$3=ZDROJE!$D$4)*AND(Timesheet!$J$7=$J$5),AF9,
IF((Timesheet!$C$3=ZDROJE!$D$5)*AND(Timesheet!$J$7=$J$3),AH9,
(IF((Timesheet!$C$3=ZDROJE!$D$5)*AND(Timesheet!$J$7=$J$4),AJ9,AL9))))))))))))
)</f>
        <v>Odborný řešitel - metodik 2</v>
      </c>
      <c r="AO9" s="57" t="str">
        <f>IF((Timesheet!$C$3=ZDROJE!$D$3)*AND(Timesheet!$J$7=$J$3),ZDROJE!W9,
(IF((Timesheet!$C$3=ZDROJE!$D$3)*AND(Timesheet!$J$7=$J$4),Y9,
(IF((Timesheet!$C$3=ZDROJE!$D$3)*AND(Timesheet!$J$7=$J$5),AA9,
IF((Timesheet!$C$3=ZDROJE!$D$4)*AND(Timesheet!$J$7=$J$3),AC9,
(IF((Timesheet!$C$3=ZDROJE!$D$4)*AND(Timesheet!$J$7=$J$4),AE9,
(IF((Timesheet!$C$3=ZDROJE!$D$4)*AND(Timesheet!$J$7=$J$5),AG9,
IF((Timesheet!$C$3=ZDROJE!$D$5)*AND(Timesheet!$J$7=$J$3),AI9,
(IF((Timesheet!$C$3=ZDROJE!$D$5)*AND(Timesheet!$J$7=$J$4),AK9,AM9)))))))))))))</f>
        <v>1.1.1.2.1.7</v>
      </c>
      <c r="AP9" s="58">
        <f>IF([2]Dotazník!$L$7=ZDROJE!$D$5,AY9,(IF([2]Dotazník!$L$7=ZDROJE!$D$4,AV9,ZDROJE!AS9)))</f>
        <v>0</v>
      </c>
      <c r="AQ9" s="59">
        <f>IF([2]Dotazník!$L$7=ZDROJE!$D$5,AZ9,(IF([2]Dotazník!$L$7=ZDROJE!$D$4,AW9,ZDROJE!AT9)))</f>
        <v>0</v>
      </c>
      <c r="AR9" s="60">
        <f>IF([2]Dotazník!$L$7=ZDROJE!$D$5,BA9,(IF([2]Dotazník!$L$7=ZDROJE!$D$4,AX9,ZDROJE!AU9)))</f>
        <v>0</v>
      </c>
      <c r="AS9" s="59" t="s">
        <v>329</v>
      </c>
      <c r="AT9" s="59" t="s">
        <v>186</v>
      </c>
      <c r="AU9" s="59" t="s">
        <v>330</v>
      </c>
      <c r="AV9" s="59"/>
      <c r="AW9" s="59"/>
      <c r="AX9" s="59"/>
      <c r="AY9" s="59"/>
      <c r="AZ9" s="59"/>
      <c r="BA9" s="59"/>
      <c r="BB9" s="59">
        <f t="shared" si="0"/>
        <v>0</v>
      </c>
      <c r="BC9" s="59" t="str">
        <f>IF(([2]Dotazník!$L$10=ZDROJE!BM9)*AND([2]Dotazník!$AB$20=ZDROJE!BK9)*AND([2]Dotazník!$AB$21=ZDROJE!BJ9),ZDROJE!BP9,"chyba")</f>
        <v>chyba</v>
      </c>
      <c r="BD9" s="59">
        <f t="shared" si="1"/>
        <v>0</v>
      </c>
      <c r="BE9" s="59" t="str">
        <f>IF(([2]Dotazník!$L$10=ZDROJE!BM9)*AND([2]Dotazník!$AB$20=ZDROJE!BK9)*AND([2]Dotazník!$AB$21=ZDROJE!BJ9),ZDROJE!CI9,"chyba")</f>
        <v>chyba</v>
      </c>
      <c r="BF9" s="61" t="s">
        <v>331</v>
      </c>
      <c r="BG9" s="62">
        <v>622</v>
      </c>
      <c r="BH9" s="62" t="s">
        <v>50</v>
      </c>
      <c r="BI9" s="62" t="s">
        <v>190</v>
      </c>
      <c r="BJ9" s="62" t="s">
        <v>160</v>
      </c>
      <c r="BK9" s="62" t="s">
        <v>191</v>
      </c>
      <c r="BL9" s="62" t="s">
        <v>249</v>
      </c>
      <c r="BM9" s="63" t="s">
        <v>248</v>
      </c>
      <c r="BN9" s="62" t="s">
        <v>250</v>
      </c>
      <c r="BO9" s="62" t="s">
        <v>144</v>
      </c>
      <c r="BP9" s="64" t="str">
        <f t="shared" si="2"/>
        <v>622 Rozvoj ESF PN ZV KA2 DA2.1 REK</v>
      </c>
      <c r="BQ9" s="65" t="s">
        <v>168</v>
      </c>
      <c r="BR9" s="65" t="s">
        <v>273</v>
      </c>
      <c r="BS9" s="65" t="s">
        <v>274</v>
      </c>
      <c r="BT9" s="65" t="s">
        <v>263</v>
      </c>
      <c r="BU9" s="65"/>
      <c r="BV9" s="65" t="s">
        <v>276</v>
      </c>
      <c r="BW9" s="65" t="s">
        <v>277</v>
      </c>
      <c r="BX9" s="65" t="s">
        <v>278</v>
      </c>
      <c r="BY9" s="65" t="s">
        <v>279</v>
      </c>
      <c r="BZ9" s="66">
        <v>1</v>
      </c>
      <c r="CA9" s="66">
        <v>1</v>
      </c>
      <c r="CB9" s="66">
        <v>1</v>
      </c>
      <c r="CC9" s="66">
        <v>1</v>
      </c>
      <c r="CD9" s="66"/>
      <c r="CE9" s="66">
        <v>1</v>
      </c>
      <c r="CF9" s="66">
        <v>1</v>
      </c>
      <c r="CG9" s="66">
        <v>1</v>
      </c>
      <c r="CH9" s="66">
        <v>1</v>
      </c>
      <c r="CI9" s="62" t="str">
        <f>VLOOKUP(BK9,[3]ZDROJ!$A$2:$C$20,2,0)</f>
        <v>102020</v>
      </c>
      <c r="CJ9" s="62" t="s">
        <v>192</v>
      </c>
      <c r="CK9" s="62" t="s">
        <v>193</v>
      </c>
      <c r="CL9" s="62" t="s">
        <v>52</v>
      </c>
      <c r="CM9" s="62" t="s">
        <v>194</v>
      </c>
      <c r="CN9" s="68"/>
      <c r="CO9" s="68"/>
      <c r="CP9" s="30" t="s">
        <v>332</v>
      </c>
      <c r="CQ9" s="31" t="s">
        <v>333</v>
      </c>
      <c r="CR9" s="31" t="s">
        <v>334</v>
      </c>
      <c r="CS9" s="99" t="s">
        <v>624</v>
      </c>
      <c r="CT9" s="103">
        <v>168</v>
      </c>
      <c r="CU9" s="103">
        <v>176</v>
      </c>
      <c r="CV9" s="103">
        <v>184</v>
      </c>
      <c r="CW9" s="103">
        <v>184</v>
      </c>
      <c r="CX9" s="103">
        <v>176</v>
      </c>
      <c r="CY9" s="104">
        <v>168</v>
      </c>
    </row>
    <row r="10" spans="1:103" ht="17.25" customHeight="1" x14ac:dyDescent="0.25">
      <c r="K10" s="18" t="s">
        <v>335</v>
      </c>
      <c r="L10" s="49">
        <v>46000</v>
      </c>
      <c r="M10" s="49">
        <v>320.93023255813949</v>
      </c>
      <c r="N10" s="50" t="s">
        <v>258</v>
      </c>
      <c r="O10" s="51" t="s">
        <v>142</v>
      </c>
      <c r="P10" s="51" t="s">
        <v>336</v>
      </c>
      <c r="Q10" s="51" t="s">
        <v>337</v>
      </c>
      <c r="R10" s="51" t="s">
        <v>211</v>
      </c>
      <c r="S10" s="51" t="s">
        <v>338</v>
      </c>
      <c r="T10" s="51" t="s">
        <v>339</v>
      </c>
      <c r="U10" s="52" t="s">
        <v>278</v>
      </c>
      <c r="V10" s="53" t="s">
        <v>340</v>
      </c>
      <c r="W10" s="54" t="s">
        <v>341</v>
      </c>
      <c r="X10" s="54"/>
      <c r="Y10" s="54"/>
      <c r="Z10" s="54"/>
      <c r="AA10" s="54"/>
      <c r="AB10" s="54" t="s">
        <v>342</v>
      </c>
      <c r="AC10" s="54" t="s">
        <v>343</v>
      </c>
      <c r="AD10" s="54"/>
      <c r="AE10" s="54"/>
      <c r="AF10" s="54"/>
      <c r="AG10" s="54"/>
      <c r="AH10" s="54" t="s">
        <v>344</v>
      </c>
      <c r="AI10" s="54" t="s">
        <v>345</v>
      </c>
      <c r="AJ10" s="54"/>
      <c r="AK10" s="55"/>
      <c r="AL10" s="54"/>
      <c r="AM10" s="55"/>
      <c r="AN10" s="56" t="str">
        <f>IF((Timesheet!$C$3=ZDROJE!$D$3)*AND(Timesheet!$J$7=$J$3),ZDROJE!V10,
(IF((Timesheet!$C$3=ZDROJE!$D$3)*AND(Timesheet!$J$7=$J$4),X10,
(IF((Timesheet!$C$3=ZDROJE!$D$3)*AND(Timesheet!$J$7=$J$5),Z10,
IF((Timesheet!$C$3=ZDROJE!$D$4)*AND(Timesheet!$J$7=$J$3),AB10,
(IF((Timesheet!$C$3=ZDROJE!$D$4)*AND(Timesheet!$J$7=$J$4),AD10,
(IF((Timesheet!$C$3=ZDROJE!$D$4)*AND(Timesheet!$J$7=$J$5),AF10,
IF((Timesheet!$C$3=ZDROJE!$D$5)*AND(Timesheet!$J$7=$J$3),AH10,
(IF((Timesheet!$C$3=ZDROJE!$D$5)*AND(Timesheet!$J$7=$J$4),AJ10,AL10))))))))))))
)</f>
        <v>Odborný řešitel - metodik</v>
      </c>
      <c r="AO10" s="57" t="str">
        <f>IF((Timesheet!$C$3=ZDROJE!$D$3)*AND(Timesheet!$J$7=$J$3),ZDROJE!W10,
(IF((Timesheet!$C$3=ZDROJE!$D$3)*AND(Timesheet!$J$7=$J$4),Y10,
(IF((Timesheet!$C$3=ZDROJE!$D$3)*AND(Timesheet!$J$7=$J$5),AA10,
IF((Timesheet!$C$3=ZDROJE!$D$4)*AND(Timesheet!$J$7=$J$3),AC10,
(IF((Timesheet!$C$3=ZDROJE!$D$4)*AND(Timesheet!$J$7=$J$4),AE10,
(IF((Timesheet!$C$3=ZDROJE!$D$4)*AND(Timesheet!$J$7=$J$5),AG10,
IF((Timesheet!$C$3=ZDROJE!$D$5)*AND(Timesheet!$J$7=$J$3),AI10,
(IF((Timesheet!$C$3=ZDROJE!$D$5)*AND(Timesheet!$J$7=$J$4),AK10,AM10)))))))))))))</f>
        <v>1.1.1.2.1.8</v>
      </c>
      <c r="AP10" s="58">
        <f>IF([2]Dotazník!$L$7=ZDROJE!$D$5,AY10,(IF([2]Dotazník!$L$7=ZDROJE!$D$4,AV10,ZDROJE!AS10)))</f>
        <v>0</v>
      </c>
      <c r="AQ10" s="59">
        <f>IF([2]Dotazník!$L$7=ZDROJE!$D$5,AZ10,(IF([2]Dotazník!$L$7=ZDROJE!$D$4,AW10,ZDROJE!AT10)))</f>
        <v>0</v>
      </c>
      <c r="AR10" s="60">
        <f>IF([2]Dotazník!$L$7=ZDROJE!$D$5,BA10,(IF([2]Dotazník!$L$7=ZDROJE!$D$4,AX10,ZDROJE!AU10)))</f>
        <v>0</v>
      </c>
      <c r="AS10" s="59" t="s">
        <v>346</v>
      </c>
      <c r="AT10" s="59" t="s">
        <v>186</v>
      </c>
      <c r="AU10" s="59" t="s">
        <v>347</v>
      </c>
      <c r="AV10" s="59"/>
      <c r="AW10" s="59"/>
      <c r="AX10" s="59"/>
      <c r="AY10" s="59"/>
      <c r="AZ10" s="59"/>
      <c r="BA10" s="59"/>
      <c r="BB10" s="59">
        <f t="shared" si="0"/>
        <v>0</v>
      </c>
      <c r="BC10" s="59" t="str">
        <f>IF(([2]Dotazník!$L$10=ZDROJE!BM10)*AND([2]Dotazník!$AB$20=ZDROJE!BK10)*AND([2]Dotazník!$AB$21=ZDROJE!BJ10),ZDROJE!BP10,"chyba")</f>
        <v>chyba</v>
      </c>
      <c r="BD10" s="59">
        <f t="shared" si="1"/>
        <v>0</v>
      </c>
      <c r="BE10" s="59" t="str">
        <f>IF(([2]Dotazník!$L$10=ZDROJE!BM10)*AND([2]Dotazník!$AB$20=ZDROJE!BK10)*AND([2]Dotazník!$AB$21=ZDROJE!BJ10),ZDROJE!CI10,"chyba")</f>
        <v>chyba</v>
      </c>
      <c r="BF10" s="61" t="s">
        <v>348</v>
      </c>
      <c r="BG10" s="62">
        <v>622</v>
      </c>
      <c r="BH10" s="62" t="s">
        <v>50</v>
      </c>
      <c r="BI10" s="62" t="s">
        <v>190</v>
      </c>
      <c r="BJ10" s="62" t="s">
        <v>160</v>
      </c>
      <c r="BK10" s="62" t="s">
        <v>226</v>
      </c>
      <c r="BL10" s="62" t="s">
        <v>249</v>
      </c>
      <c r="BM10" s="63" t="s">
        <v>248</v>
      </c>
      <c r="BN10" s="62" t="s">
        <v>250</v>
      </c>
      <c r="BO10" s="62" t="s">
        <v>144</v>
      </c>
      <c r="BP10" s="64" t="str">
        <f t="shared" si="2"/>
        <v>622 Rozvoj ESF PN NV KA2 DA2.1 REK</v>
      </c>
      <c r="BQ10" s="65" t="s">
        <v>168</v>
      </c>
      <c r="BR10" s="65" t="s">
        <v>273</v>
      </c>
      <c r="BS10" s="65" t="s">
        <v>274</v>
      </c>
      <c r="BT10" s="65" t="s">
        <v>263</v>
      </c>
      <c r="BU10" s="65"/>
      <c r="BV10" s="65" t="s">
        <v>276</v>
      </c>
      <c r="BW10" s="65" t="s">
        <v>277</v>
      </c>
      <c r="BX10" s="65" t="s">
        <v>278</v>
      </c>
      <c r="BY10" s="65" t="s">
        <v>279</v>
      </c>
      <c r="BZ10" s="66">
        <v>1</v>
      </c>
      <c r="CA10" s="66">
        <v>1</v>
      </c>
      <c r="CB10" s="66">
        <v>1</v>
      </c>
      <c r="CC10" s="66">
        <v>1</v>
      </c>
      <c r="CD10" s="66"/>
      <c r="CE10" s="66">
        <v>1</v>
      </c>
      <c r="CF10" s="66">
        <v>1</v>
      </c>
      <c r="CG10" s="66">
        <v>1</v>
      </c>
      <c r="CH10" s="66">
        <v>1</v>
      </c>
      <c r="CI10" s="62" t="str">
        <f>VLOOKUP(BK10,[3]ZDROJ!$A$2:$C$20,2,0)</f>
        <v>102031</v>
      </c>
      <c r="CJ10" s="62" t="s">
        <v>192</v>
      </c>
      <c r="CK10" s="62" t="s">
        <v>193</v>
      </c>
      <c r="CL10" s="62" t="s">
        <v>52</v>
      </c>
      <c r="CM10" s="62" t="s">
        <v>194</v>
      </c>
      <c r="CN10" s="68"/>
      <c r="CO10" s="68"/>
      <c r="CQ10" s="31" t="s">
        <v>349</v>
      </c>
      <c r="CR10" s="31" t="s">
        <v>350</v>
      </c>
      <c r="CS10" s="99" t="s">
        <v>625</v>
      </c>
      <c r="CT10" s="103">
        <v>184</v>
      </c>
      <c r="CU10" s="103">
        <v>184</v>
      </c>
      <c r="CV10" s="103">
        <v>176</v>
      </c>
      <c r="CW10" s="103">
        <v>168</v>
      </c>
      <c r="CX10" s="103">
        <v>176</v>
      </c>
      <c r="CY10" s="104">
        <v>184</v>
      </c>
    </row>
    <row r="11" spans="1:103" ht="17.25" customHeight="1" x14ac:dyDescent="0.25">
      <c r="K11" s="18" t="s">
        <v>264</v>
      </c>
      <c r="L11" s="49">
        <v>41000</v>
      </c>
      <c r="M11" s="49">
        <v>286.04651162790697</v>
      </c>
      <c r="N11" s="50" t="s">
        <v>258</v>
      </c>
      <c r="O11" s="51" t="s">
        <v>143</v>
      </c>
      <c r="P11" s="51" t="s">
        <v>351</v>
      </c>
      <c r="Q11" s="51" t="s">
        <v>352</v>
      </c>
      <c r="R11" s="51" t="s">
        <v>211</v>
      </c>
      <c r="S11" s="51" t="s">
        <v>353</v>
      </c>
      <c r="T11" s="51" t="s">
        <v>354</v>
      </c>
      <c r="U11" s="52" t="s">
        <v>279</v>
      </c>
      <c r="V11" s="53" t="s">
        <v>355</v>
      </c>
      <c r="W11" s="54" t="s">
        <v>356</v>
      </c>
      <c r="X11" s="54"/>
      <c r="Y11" s="54"/>
      <c r="Z11" s="54"/>
      <c r="AA11" s="54"/>
      <c r="AB11" s="54" t="s">
        <v>357</v>
      </c>
      <c r="AC11" s="54" t="s">
        <v>358</v>
      </c>
      <c r="AD11" s="54"/>
      <c r="AE11" s="54"/>
      <c r="AF11" s="54"/>
      <c r="AG11" s="54"/>
      <c r="AH11" s="54" t="s">
        <v>306</v>
      </c>
      <c r="AI11" s="54" t="s">
        <v>359</v>
      </c>
      <c r="AJ11" s="54"/>
      <c r="AK11" s="55"/>
      <c r="AL11" s="54"/>
      <c r="AM11" s="55"/>
      <c r="AN11" s="56" t="str">
        <f>IF((Timesheet!$C$3=ZDROJE!$D$3)*AND(Timesheet!$J$7=$J$3),ZDROJE!V11,
(IF((Timesheet!$C$3=ZDROJE!$D$3)*AND(Timesheet!$J$7=$J$4),X11,
(IF((Timesheet!$C$3=ZDROJE!$D$3)*AND(Timesheet!$J$7=$J$5),Z11,
IF((Timesheet!$C$3=ZDROJE!$D$4)*AND(Timesheet!$J$7=$J$3),AB11,
(IF((Timesheet!$C$3=ZDROJE!$D$4)*AND(Timesheet!$J$7=$J$4),AD11,
(IF((Timesheet!$C$3=ZDROJE!$D$4)*AND(Timesheet!$J$7=$J$5),AF11,
IF((Timesheet!$C$3=ZDROJE!$D$5)*AND(Timesheet!$J$7=$J$3),AH11,
(IF((Timesheet!$C$3=ZDROJE!$D$5)*AND(Timesheet!$J$7=$J$4),AJ11,AL11))))))))))))
)</f>
        <v>Odborný řešitel - mentor</v>
      </c>
      <c r="AO11" s="57" t="str">
        <f>IF((Timesheet!$C$3=ZDROJE!$D$3)*AND(Timesheet!$J$7=$J$3),ZDROJE!W11,
(IF((Timesheet!$C$3=ZDROJE!$D$3)*AND(Timesheet!$J$7=$J$4),Y11,
(IF((Timesheet!$C$3=ZDROJE!$D$3)*AND(Timesheet!$J$7=$J$5),AA11,
IF((Timesheet!$C$3=ZDROJE!$D$4)*AND(Timesheet!$J$7=$J$3),AC11,
(IF((Timesheet!$C$3=ZDROJE!$D$4)*AND(Timesheet!$J$7=$J$4),AE11,
(IF((Timesheet!$C$3=ZDROJE!$D$4)*AND(Timesheet!$J$7=$J$5),AG11,
IF((Timesheet!$C$3=ZDROJE!$D$5)*AND(Timesheet!$J$7=$J$3),AI11,
(IF((Timesheet!$C$3=ZDROJE!$D$5)*AND(Timesheet!$J$7=$J$4),AK11,AM11)))))))))))))</f>
        <v>1.1.1.2.1.9</v>
      </c>
      <c r="AP11" s="58">
        <f>IF([2]Dotazník!$L$7=ZDROJE!$D$5,AY11,(IF([2]Dotazník!$L$7=ZDROJE!$D$4,AV11,ZDROJE!AS11)))</f>
        <v>0</v>
      </c>
      <c r="AQ11" s="59">
        <f>IF([2]Dotazník!$L$7=ZDROJE!$D$5,AZ11,(IF([2]Dotazník!$L$7=ZDROJE!$D$4,AW11,ZDROJE!AT11)))</f>
        <v>0</v>
      </c>
      <c r="AR11" s="60">
        <f>IF([2]Dotazník!$L$7=ZDROJE!$D$5,BA11,(IF([2]Dotazník!$L$7=ZDROJE!$D$4,AX11,ZDROJE!AU11)))</f>
        <v>0</v>
      </c>
      <c r="AS11" s="59" t="s">
        <v>360</v>
      </c>
      <c r="AT11" s="59" t="s">
        <v>361</v>
      </c>
      <c r="AU11" s="59" t="s">
        <v>362</v>
      </c>
      <c r="AV11" s="59"/>
      <c r="AW11" s="59"/>
      <c r="AX11" s="59"/>
      <c r="AY11" s="59"/>
      <c r="AZ11" s="59"/>
      <c r="BA11" s="59"/>
      <c r="BB11" s="59">
        <f t="shared" si="0"/>
        <v>0</v>
      </c>
      <c r="BC11" s="59" t="str">
        <f>IF(([2]Dotazník!$L$10=ZDROJE!BM11)*AND([2]Dotazník!$AB$20=ZDROJE!BK11)*AND([2]Dotazník!$AB$21=ZDROJE!BJ11),ZDROJE!BP11,"chyba")</f>
        <v>chyba</v>
      </c>
      <c r="BD11" s="59">
        <f t="shared" si="1"/>
        <v>0</v>
      </c>
      <c r="BE11" s="59" t="str">
        <f>IF(([2]Dotazník!$L$10=ZDROJE!BM11)*AND([2]Dotazník!$AB$20=ZDROJE!BK11)*AND([2]Dotazník!$AB$21=ZDROJE!BJ11),ZDROJE!CI11,"chyba")</f>
        <v>chyba</v>
      </c>
      <c r="BF11" s="61" t="s">
        <v>363</v>
      </c>
      <c r="BG11" s="62">
        <v>622</v>
      </c>
      <c r="BH11" s="62" t="s">
        <v>50</v>
      </c>
      <c r="BI11" s="62" t="s">
        <v>190</v>
      </c>
      <c r="BJ11" s="62" t="s">
        <v>205</v>
      </c>
      <c r="BK11" s="62" t="s">
        <v>191</v>
      </c>
      <c r="BL11" s="62" t="s">
        <v>249</v>
      </c>
      <c r="BM11" s="63" t="s">
        <v>248</v>
      </c>
      <c r="BN11" s="62" t="s">
        <v>250</v>
      </c>
      <c r="BO11" s="62" t="s">
        <v>144</v>
      </c>
      <c r="BP11" s="64" t="str">
        <f t="shared" si="2"/>
        <v>622 Rozvoj ESF PaN ZV KA2 DA2.1 REK</v>
      </c>
      <c r="BQ11" s="65" t="s">
        <v>168</v>
      </c>
      <c r="BR11" s="65" t="s">
        <v>273</v>
      </c>
      <c r="BS11" s="65" t="s">
        <v>274</v>
      </c>
      <c r="BT11" s="65" t="s">
        <v>263</v>
      </c>
      <c r="BU11" s="65"/>
      <c r="BV11" s="65" t="s">
        <v>276</v>
      </c>
      <c r="BW11" s="65" t="s">
        <v>277</v>
      </c>
      <c r="BX11" s="65" t="s">
        <v>278</v>
      </c>
      <c r="BY11" s="65" t="s">
        <v>279</v>
      </c>
      <c r="BZ11" s="66">
        <v>1</v>
      </c>
      <c r="CA11" s="66">
        <v>1</v>
      </c>
      <c r="CB11" s="66">
        <v>1</v>
      </c>
      <c r="CC11" s="66">
        <v>1</v>
      </c>
      <c r="CD11" s="66"/>
      <c r="CE11" s="66">
        <v>1</v>
      </c>
      <c r="CF11" s="66">
        <v>1</v>
      </c>
      <c r="CG11" s="66">
        <v>1</v>
      </c>
      <c r="CH11" s="66">
        <v>1</v>
      </c>
      <c r="CI11" s="62" t="str">
        <f>VLOOKUP(BK11,[3]ZDROJ!$A$2:$C$20,2,0)</f>
        <v>102020</v>
      </c>
      <c r="CJ11" s="67" t="s">
        <v>364</v>
      </c>
      <c r="CK11" s="67"/>
      <c r="CL11" s="62" t="s">
        <v>52</v>
      </c>
      <c r="CM11" s="62" t="s">
        <v>194</v>
      </c>
      <c r="CN11" s="68"/>
      <c r="CO11" s="68"/>
      <c r="CQ11" s="31" t="s">
        <v>365</v>
      </c>
      <c r="CR11" s="31" t="s">
        <v>366</v>
      </c>
      <c r="CS11" s="99" t="s">
        <v>626</v>
      </c>
      <c r="CT11" s="103">
        <v>168</v>
      </c>
      <c r="CU11" s="103">
        <v>160</v>
      </c>
      <c r="CV11" s="103">
        <v>168</v>
      </c>
      <c r="CW11" s="103">
        <v>176</v>
      </c>
      <c r="CX11" s="103">
        <v>176</v>
      </c>
      <c r="CY11" s="104">
        <v>176</v>
      </c>
    </row>
    <row r="12" spans="1:103" ht="17.25" customHeight="1" x14ac:dyDescent="0.25">
      <c r="K12" s="18" t="s">
        <v>242</v>
      </c>
      <c r="L12" s="49">
        <v>33000</v>
      </c>
      <c r="M12" s="49">
        <v>230.23255813953486</v>
      </c>
      <c r="N12" s="50" t="s">
        <v>258</v>
      </c>
      <c r="V12" s="53" t="s">
        <v>161</v>
      </c>
      <c r="W12" s="54" t="s">
        <v>367</v>
      </c>
      <c r="X12" s="54"/>
      <c r="Y12" s="54"/>
      <c r="Z12" s="54"/>
      <c r="AA12" s="54"/>
      <c r="AB12" s="54" t="s">
        <v>368</v>
      </c>
      <c r="AC12" s="54" t="s">
        <v>369</v>
      </c>
      <c r="AD12" s="54"/>
      <c r="AE12" s="54"/>
      <c r="AF12" s="54"/>
      <c r="AG12" s="54"/>
      <c r="AH12" s="54"/>
      <c r="AI12" s="54"/>
      <c r="AJ12" s="54"/>
      <c r="AK12" s="55"/>
      <c r="AL12" s="54"/>
      <c r="AM12" s="55"/>
      <c r="AN12" s="56" t="str">
        <f>IF((Timesheet!$C$3=ZDROJE!$D$3)*AND(Timesheet!$J$7=$J$3),ZDROJE!V12,
(IF((Timesheet!$C$3=ZDROJE!$D$3)*AND(Timesheet!$J$7=$J$4),X12,
(IF((Timesheet!$C$3=ZDROJE!$D$3)*AND(Timesheet!$J$7=$J$5),Z12,
IF((Timesheet!$C$3=ZDROJE!$D$4)*AND(Timesheet!$J$7=$J$3),AB12,
(IF((Timesheet!$C$3=ZDROJE!$D$4)*AND(Timesheet!$J$7=$J$4),AD12,
(IF((Timesheet!$C$3=ZDROJE!$D$4)*AND(Timesheet!$J$7=$J$5),AF12,
IF((Timesheet!$C$3=ZDROJE!$D$5)*AND(Timesheet!$J$7=$J$3),AH12,
(IF((Timesheet!$C$3=ZDROJE!$D$5)*AND(Timesheet!$J$7=$J$4),AJ12,AL12))))))))))))
)</f>
        <v>Odborný řešitel - garant aktivity</v>
      </c>
      <c r="AO12" s="57" t="str">
        <f>IF((Timesheet!$C$3=ZDROJE!$D$3)*AND(Timesheet!$J$7=$J$3),ZDROJE!W12,
(IF((Timesheet!$C$3=ZDROJE!$D$3)*AND(Timesheet!$J$7=$J$4),Y12,
(IF((Timesheet!$C$3=ZDROJE!$D$3)*AND(Timesheet!$J$7=$J$5),AA12,
IF((Timesheet!$C$3=ZDROJE!$D$4)*AND(Timesheet!$J$7=$J$3),AC12,
(IF((Timesheet!$C$3=ZDROJE!$D$4)*AND(Timesheet!$J$7=$J$4),AE12,
(IF((Timesheet!$C$3=ZDROJE!$D$4)*AND(Timesheet!$J$7=$J$5),AG12,
IF((Timesheet!$C$3=ZDROJE!$D$5)*AND(Timesheet!$J$7=$J$3),AI12,
(IF((Timesheet!$C$3=ZDROJE!$D$5)*AND(Timesheet!$J$7=$J$4),AK12,AM12)))))))))))))</f>
        <v>1.1.1.2.1.10</v>
      </c>
      <c r="AP12" s="58">
        <f>IF([2]Dotazník!$L$7=ZDROJE!$D$5,AY12,(IF([2]Dotazník!$L$7=ZDROJE!$D$4,AV12,ZDROJE!AS12)))</f>
        <v>0</v>
      </c>
      <c r="AQ12" s="59">
        <f>IF([2]Dotazník!$L$7=ZDROJE!$D$5,AZ12,(IF([2]Dotazník!$L$7=ZDROJE!$D$4,AW12,ZDROJE!AT12)))</f>
        <v>0</v>
      </c>
      <c r="AR12" s="60">
        <f>IF([2]Dotazník!$L$7=ZDROJE!$D$5,BA12,(IF([2]Dotazník!$L$7=ZDROJE!$D$4,AX12,ZDROJE!AU12)))</f>
        <v>0</v>
      </c>
      <c r="AS12" s="59" t="s">
        <v>370</v>
      </c>
      <c r="AT12" s="59" t="s">
        <v>371</v>
      </c>
      <c r="AU12" s="59" t="s">
        <v>372</v>
      </c>
      <c r="AV12" s="59"/>
      <c r="AW12" s="59"/>
      <c r="AX12" s="59"/>
      <c r="AY12" s="59"/>
      <c r="AZ12" s="59"/>
      <c r="BA12" s="59"/>
      <c r="BB12" s="59">
        <f t="shared" si="0"/>
        <v>0</v>
      </c>
      <c r="BC12" s="59" t="str">
        <f>IF(([2]Dotazník!$L$10=ZDROJE!BM12)*AND([2]Dotazník!$AB$20=ZDROJE!BK12)*AND([2]Dotazník!$AB$21=ZDROJE!BJ12),ZDROJE!BP12,"chyba")</f>
        <v>chyba</v>
      </c>
      <c r="BD12" s="59">
        <f t="shared" si="1"/>
        <v>0</v>
      </c>
      <c r="BE12" s="59" t="str">
        <f>IF(([2]Dotazník!$L$10=ZDROJE!BM12)*AND([2]Dotazník!$AB$20=ZDROJE!BK12)*AND([2]Dotazník!$AB$21=ZDROJE!BJ12),ZDROJE!CI12,"chyba")</f>
        <v>chyba</v>
      </c>
      <c r="BF12" s="61" t="s">
        <v>373</v>
      </c>
      <c r="BG12" s="62">
        <v>622</v>
      </c>
      <c r="BH12" s="62" t="s">
        <v>50</v>
      </c>
      <c r="BI12" s="62" t="s">
        <v>190</v>
      </c>
      <c r="BJ12" s="62" t="s">
        <v>160</v>
      </c>
      <c r="BK12" s="62" t="s">
        <v>191</v>
      </c>
      <c r="BL12" s="62" t="s">
        <v>249</v>
      </c>
      <c r="BM12" s="63" t="s">
        <v>270</v>
      </c>
      <c r="BN12" s="62" t="s">
        <v>271</v>
      </c>
      <c r="BO12" s="62" t="s">
        <v>144</v>
      </c>
      <c r="BP12" s="64" t="str">
        <f t="shared" si="2"/>
        <v>622 Rozvoj ESF PN ZV KA2 DA2.2 REK</v>
      </c>
      <c r="BQ12" s="65" t="s">
        <v>168</v>
      </c>
      <c r="BR12" s="65" t="s">
        <v>273</v>
      </c>
      <c r="BS12" s="65" t="s">
        <v>274</v>
      </c>
      <c r="BT12" s="65" t="s">
        <v>263</v>
      </c>
      <c r="BU12" s="65"/>
      <c r="BV12" s="65" t="s">
        <v>276</v>
      </c>
      <c r="BW12" s="65" t="s">
        <v>277</v>
      </c>
      <c r="BX12" s="65" t="s">
        <v>278</v>
      </c>
      <c r="BY12" s="65" t="s">
        <v>279</v>
      </c>
      <c r="BZ12" s="66">
        <v>1</v>
      </c>
      <c r="CA12" s="66">
        <v>1</v>
      </c>
      <c r="CB12" s="66">
        <v>1</v>
      </c>
      <c r="CC12" s="66">
        <v>1</v>
      </c>
      <c r="CD12" s="66"/>
      <c r="CE12" s="66">
        <v>1</v>
      </c>
      <c r="CF12" s="66">
        <v>1</v>
      </c>
      <c r="CG12" s="66">
        <v>1</v>
      </c>
      <c r="CH12" s="66">
        <v>1</v>
      </c>
      <c r="CI12" s="62" t="str">
        <f>VLOOKUP(BK12,[3]ZDROJ!$A$2:$C$20,2,0)</f>
        <v>102020</v>
      </c>
      <c r="CJ12" s="62" t="s">
        <v>192</v>
      </c>
      <c r="CK12" s="62" t="s">
        <v>193</v>
      </c>
      <c r="CL12" s="62" t="s">
        <v>52</v>
      </c>
      <c r="CM12" s="62" t="s">
        <v>194</v>
      </c>
      <c r="CN12" s="68"/>
      <c r="CO12" s="68"/>
      <c r="CQ12" s="31" t="s">
        <v>374</v>
      </c>
      <c r="CR12" s="31" t="s">
        <v>375</v>
      </c>
      <c r="CS12" s="99" t="s">
        <v>627</v>
      </c>
      <c r="CT12" s="103">
        <v>176</v>
      </c>
      <c r="CU12" s="103">
        <v>184</v>
      </c>
      <c r="CV12" s="103">
        <v>184</v>
      </c>
      <c r="CW12" s="103">
        <v>176</v>
      </c>
      <c r="CX12" s="103">
        <v>168</v>
      </c>
      <c r="CY12" s="104">
        <v>168</v>
      </c>
    </row>
    <row r="13" spans="1:103" ht="17.25" customHeight="1" thickBot="1" x14ac:dyDescent="0.3">
      <c r="K13" s="18" t="s">
        <v>376</v>
      </c>
      <c r="L13" s="49">
        <v>26000</v>
      </c>
      <c r="M13" s="49">
        <v>181.3953488372093</v>
      </c>
      <c r="N13" s="50" t="s">
        <v>258</v>
      </c>
      <c r="V13" s="53" t="s">
        <v>238</v>
      </c>
      <c r="W13" s="54" t="s">
        <v>377</v>
      </c>
      <c r="X13" s="54"/>
      <c r="Y13" s="54"/>
      <c r="Z13" s="54"/>
      <c r="AA13" s="54"/>
      <c r="AB13" s="54" t="s">
        <v>378</v>
      </c>
      <c r="AC13" s="54" t="s">
        <v>379</v>
      </c>
      <c r="AD13" s="54"/>
      <c r="AE13" s="54"/>
      <c r="AF13" s="54"/>
      <c r="AG13" s="54"/>
      <c r="AH13" s="54"/>
      <c r="AI13" s="54"/>
      <c r="AJ13" s="54"/>
      <c r="AK13" s="55"/>
      <c r="AL13" s="54"/>
      <c r="AM13" s="55"/>
      <c r="AN13" s="56" t="str">
        <f>IF((Timesheet!$C$3=ZDROJE!$D$3)*AND(Timesheet!$J$7=$J$3),ZDROJE!V13,
(IF((Timesheet!$C$3=ZDROJE!$D$3)*AND(Timesheet!$J$7=$J$4),X13,
(IF((Timesheet!$C$3=ZDROJE!$D$3)*AND(Timesheet!$J$7=$J$5),Z13,
IF((Timesheet!$C$3=ZDROJE!$D$4)*AND(Timesheet!$J$7=$J$3),AB13,
(IF((Timesheet!$C$3=ZDROJE!$D$4)*AND(Timesheet!$J$7=$J$4),AD13,
(IF((Timesheet!$C$3=ZDROJE!$D$4)*AND(Timesheet!$J$7=$J$5),AF13,
IF((Timesheet!$C$3=ZDROJE!$D$5)*AND(Timesheet!$J$7=$J$3),AH13,
(IF((Timesheet!$C$3=ZDROJE!$D$5)*AND(Timesheet!$J$7=$J$4),AJ13,AL13))))))))))))
)</f>
        <v>Odborný řešitel - fakultní garant 2</v>
      </c>
      <c r="AO13" s="57" t="str">
        <f>IF((Timesheet!$C$3=ZDROJE!$D$3)*AND(Timesheet!$J$7=$J$3),ZDROJE!W13,
(IF((Timesheet!$C$3=ZDROJE!$D$3)*AND(Timesheet!$J$7=$J$4),Y13,
(IF((Timesheet!$C$3=ZDROJE!$D$3)*AND(Timesheet!$J$7=$J$5),AA13,
IF((Timesheet!$C$3=ZDROJE!$D$4)*AND(Timesheet!$J$7=$J$3),AC13,
(IF((Timesheet!$C$3=ZDROJE!$D$4)*AND(Timesheet!$J$7=$J$4),AE13,
(IF((Timesheet!$C$3=ZDROJE!$D$4)*AND(Timesheet!$J$7=$J$5),AG13,
IF((Timesheet!$C$3=ZDROJE!$D$5)*AND(Timesheet!$J$7=$J$3),AI13,
(IF((Timesheet!$C$3=ZDROJE!$D$5)*AND(Timesheet!$J$7=$J$4),AK13,AM13)))))))))))))</f>
        <v>1.1.1.2.1.11</v>
      </c>
      <c r="AP13" s="69">
        <f>IF([2]Dotazník!$L$7=ZDROJE!$D$5,AY13,(IF([2]Dotazník!$L$7=ZDROJE!$D$4,AV13,ZDROJE!AS13)))</f>
        <v>0</v>
      </c>
      <c r="AQ13" s="70">
        <f>IF([2]Dotazník!$L$7=ZDROJE!$D$5,AZ13,(IF([2]Dotazník!$L$7=ZDROJE!$D$4,AW13,ZDROJE!AT13)))</f>
        <v>0</v>
      </c>
      <c r="AR13" s="71">
        <f>IF([2]Dotazník!$L$7=ZDROJE!$D$5,BA13,(IF([2]Dotazník!$L$7=ZDROJE!$D$4,AX13,ZDROJE!AU13)))</f>
        <v>0</v>
      </c>
      <c r="AS13" s="59" t="s">
        <v>380</v>
      </c>
      <c r="AT13" s="59" t="s">
        <v>381</v>
      </c>
      <c r="AU13" s="59" t="s">
        <v>382</v>
      </c>
      <c r="AV13" s="59"/>
      <c r="AW13" s="59"/>
      <c r="AX13" s="59"/>
      <c r="AY13" s="59"/>
      <c r="AZ13" s="59"/>
      <c r="BA13" s="59"/>
      <c r="BB13" s="59">
        <f t="shared" si="0"/>
        <v>0</v>
      </c>
      <c r="BC13" s="59" t="str">
        <f>IF(([2]Dotazník!$L$10=ZDROJE!BM13)*AND([2]Dotazník!$AB$20=ZDROJE!BK13)*AND([2]Dotazník!$AB$21=ZDROJE!BJ13),ZDROJE!BP13,"chyba")</f>
        <v>chyba</v>
      </c>
      <c r="BD13" s="59">
        <f t="shared" si="1"/>
        <v>0</v>
      </c>
      <c r="BE13" s="59" t="str">
        <f>IF(([2]Dotazník!$L$10=ZDROJE!BM13)*AND([2]Dotazník!$AB$20=ZDROJE!BK13)*AND([2]Dotazník!$AB$21=ZDROJE!BJ13),ZDROJE!CI13,"chyba")</f>
        <v>chyba</v>
      </c>
      <c r="BF13" s="61" t="s">
        <v>383</v>
      </c>
      <c r="BG13" s="62">
        <v>622</v>
      </c>
      <c r="BH13" s="62" t="s">
        <v>50</v>
      </c>
      <c r="BI13" s="62" t="s">
        <v>190</v>
      </c>
      <c r="BJ13" s="62" t="s">
        <v>160</v>
      </c>
      <c r="BK13" s="62" t="s">
        <v>226</v>
      </c>
      <c r="BL13" s="62" t="s">
        <v>249</v>
      </c>
      <c r="BM13" s="63" t="s">
        <v>270</v>
      </c>
      <c r="BN13" s="62" t="s">
        <v>271</v>
      </c>
      <c r="BO13" s="62" t="s">
        <v>144</v>
      </c>
      <c r="BP13" s="64" t="str">
        <f t="shared" si="2"/>
        <v>622 Rozvoj ESF PN NV KA2 DA2.2 REK</v>
      </c>
      <c r="BQ13" s="65" t="s">
        <v>168</v>
      </c>
      <c r="BR13" s="65" t="s">
        <v>273</v>
      </c>
      <c r="BS13" s="65" t="s">
        <v>274</v>
      </c>
      <c r="BT13" s="65" t="s">
        <v>263</v>
      </c>
      <c r="BU13" s="65"/>
      <c r="BV13" s="65" t="s">
        <v>276</v>
      </c>
      <c r="BW13" s="65" t="s">
        <v>277</v>
      </c>
      <c r="BX13" s="65" t="s">
        <v>278</v>
      </c>
      <c r="BY13" s="65" t="s">
        <v>279</v>
      </c>
      <c r="BZ13" s="66">
        <v>1</v>
      </c>
      <c r="CA13" s="66">
        <v>1</v>
      </c>
      <c r="CB13" s="66">
        <v>1</v>
      </c>
      <c r="CC13" s="66">
        <v>1</v>
      </c>
      <c r="CD13" s="66"/>
      <c r="CE13" s="66">
        <v>1</v>
      </c>
      <c r="CF13" s="66">
        <v>1</v>
      </c>
      <c r="CG13" s="66">
        <v>1</v>
      </c>
      <c r="CH13" s="66">
        <v>1</v>
      </c>
      <c r="CI13" s="62" t="str">
        <f>VLOOKUP(BK13,[3]ZDROJ!$A$2:$C$20,2,0)</f>
        <v>102031</v>
      </c>
      <c r="CJ13" s="62" t="s">
        <v>192</v>
      </c>
      <c r="CK13" s="62" t="s">
        <v>193</v>
      </c>
      <c r="CL13" s="62" t="s">
        <v>52</v>
      </c>
      <c r="CM13" s="62" t="s">
        <v>194</v>
      </c>
      <c r="CN13" s="68"/>
      <c r="CO13" s="68"/>
      <c r="CQ13" s="31" t="s">
        <v>384</v>
      </c>
      <c r="CR13" s="31" t="s">
        <v>385</v>
      </c>
      <c r="CS13" s="99" t="s">
        <v>628</v>
      </c>
      <c r="CT13" s="103">
        <v>176</v>
      </c>
      <c r="CU13" s="103">
        <v>176</v>
      </c>
      <c r="CV13" s="103">
        <v>168</v>
      </c>
      <c r="CW13" s="103">
        <v>168</v>
      </c>
      <c r="CX13" s="103">
        <v>176</v>
      </c>
      <c r="CY13" s="104">
        <v>176</v>
      </c>
    </row>
    <row r="14" spans="1:103" ht="17.25" customHeight="1" thickTop="1" thickBot="1" x14ac:dyDescent="0.3">
      <c r="K14" s="18" t="s">
        <v>173</v>
      </c>
      <c r="L14" s="49">
        <v>72800</v>
      </c>
      <c r="M14" s="49">
        <v>507.90697674418601</v>
      </c>
      <c r="N14" s="50" t="s">
        <v>258</v>
      </c>
      <c r="V14" s="53" t="s">
        <v>207</v>
      </c>
      <c r="W14" s="54" t="s">
        <v>386</v>
      </c>
      <c r="X14" s="54"/>
      <c r="Y14" s="54"/>
      <c r="Z14" s="54"/>
      <c r="AA14" s="54"/>
      <c r="AB14" s="54" t="s">
        <v>387</v>
      </c>
      <c r="AC14" s="54" t="s">
        <v>388</v>
      </c>
      <c r="AD14" s="54"/>
      <c r="AE14" s="54"/>
      <c r="AF14" s="54"/>
      <c r="AG14" s="54"/>
      <c r="AH14" s="54"/>
      <c r="AI14" s="54"/>
      <c r="AJ14" s="54"/>
      <c r="AK14" s="55"/>
      <c r="AL14" s="54"/>
      <c r="AM14" s="55"/>
      <c r="AN14" s="56" t="str">
        <f>IF((Timesheet!$C$3=ZDROJE!$D$3)*AND(Timesheet!$J$7=$J$3),ZDROJE!V14,
(IF((Timesheet!$C$3=ZDROJE!$D$3)*AND(Timesheet!$J$7=$J$4),X14,
(IF((Timesheet!$C$3=ZDROJE!$D$3)*AND(Timesheet!$J$7=$J$5),Z14,
IF((Timesheet!$C$3=ZDROJE!$D$4)*AND(Timesheet!$J$7=$J$3),AB14,
(IF((Timesheet!$C$3=ZDROJE!$D$4)*AND(Timesheet!$J$7=$J$4),AD14,
(IF((Timesheet!$C$3=ZDROJE!$D$4)*AND(Timesheet!$J$7=$J$5),AF14,
IF((Timesheet!$C$3=ZDROJE!$D$5)*AND(Timesheet!$J$7=$J$3),AH14,
(IF((Timesheet!$C$3=ZDROJE!$D$5)*AND(Timesheet!$J$7=$J$4),AJ14,AL14))))))))))))
)</f>
        <v>Odborný řešitel - fakultní garant 1</v>
      </c>
      <c r="AO14" s="57" t="str">
        <f>IF((Timesheet!$C$3=ZDROJE!$D$3)*AND(Timesheet!$J$7=$J$3),ZDROJE!W14,
(IF((Timesheet!$C$3=ZDROJE!$D$3)*AND(Timesheet!$J$7=$J$4),Y14,
(IF((Timesheet!$C$3=ZDROJE!$D$3)*AND(Timesheet!$J$7=$J$5),AA14,
IF((Timesheet!$C$3=ZDROJE!$D$4)*AND(Timesheet!$J$7=$J$3),AC14,
(IF((Timesheet!$C$3=ZDROJE!$D$4)*AND(Timesheet!$J$7=$J$4),AE14,
(IF((Timesheet!$C$3=ZDROJE!$D$4)*AND(Timesheet!$J$7=$J$5),AG14,
IF((Timesheet!$C$3=ZDROJE!$D$5)*AND(Timesheet!$J$7=$J$3),AI14,
(IF((Timesheet!$C$3=ZDROJE!$D$5)*AND(Timesheet!$J$7=$J$4),AK14,AM14)))))))))))))</f>
        <v>1.1.1.2.1.12</v>
      </c>
      <c r="BB14" s="59">
        <f t="shared" si="0"/>
        <v>0</v>
      </c>
      <c r="BC14" s="59" t="str">
        <f>IF(([2]Dotazník!$L$10=ZDROJE!BM14)*AND([2]Dotazník!$AB$20=ZDROJE!BK14)*AND([2]Dotazník!$AB$21=ZDROJE!BJ14),ZDROJE!BP14,"chyba")</f>
        <v>chyba</v>
      </c>
      <c r="BD14" s="59">
        <f t="shared" si="1"/>
        <v>0</v>
      </c>
      <c r="BE14" s="59" t="str">
        <f>IF(([2]Dotazník!$L$10=ZDROJE!BM14)*AND([2]Dotazník!$AB$20=ZDROJE!BK14)*AND([2]Dotazník!$AB$21=ZDROJE!BJ14),ZDROJE!CI14,"chyba")</f>
        <v>chyba</v>
      </c>
      <c r="BF14" s="61" t="s">
        <v>389</v>
      </c>
      <c r="BG14" s="62">
        <v>622</v>
      </c>
      <c r="BH14" s="62" t="s">
        <v>50</v>
      </c>
      <c r="BI14" s="62" t="s">
        <v>190</v>
      </c>
      <c r="BJ14" s="62" t="s">
        <v>205</v>
      </c>
      <c r="BK14" s="62" t="s">
        <v>191</v>
      </c>
      <c r="BL14" s="62" t="s">
        <v>249</v>
      </c>
      <c r="BM14" s="63" t="s">
        <v>270</v>
      </c>
      <c r="BN14" s="62" t="s">
        <v>271</v>
      </c>
      <c r="BO14" s="62" t="s">
        <v>144</v>
      </c>
      <c r="BP14" s="64" t="str">
        <f t="shared" si="2"/>
        <v>622 Rozvoj ESF PaN ZV KA2 DA2.2 REK</v>
      </c>
      <c r="BQ14" s="65" t="s">
        <v>168</v>
      </c>
      <c r="BR14" s="65"/>
      <c r="BS14" s="65"/>
      <c r="BT14" s="65"/>
      <c r="BU14" s="65"/>
      <c r="BV14" s="65"/>
      <c r="BW14" s="65"/>
      <c r="BX14" s="65"/>
      <c r="BY14" s="65"/>
      <c r="BZ14" s="66">
        <v>1</v>
      </c>
      <c r="CA14" s="66"/>
      <c r="CB14" s="66"/>
      <c r="CC14" s="66"/>
      <c r="CD14" s="66"/>
      <c r="CE14" s="66"/>
      <c r="CF14" s="66"/>
      <c r="CG14" s="66"/>
      <c r="CH14" s="66"/>
      <c r="CI14" s="62" t="str">
        <f>VLOOKUP(BK14,[3]ZDROJ!$A$2:$C$20,2,0)</f>
        <v>102020</v>
      </c>
      <c r="CJ14" s="67" t="s">
        <v>364</v>
      </c>
      <c r="CK14" s="67"/>
      <c r="CL14" s="62" t="s">
        <v>52</v>
      </c>
      <c r="CM14" s="62" t="s">
        <v>194</v>
      </c>
      <c r="CN14" s="68"/>
      <c r="CO14" s="68"/>
      <c r="CQ14" s="31" t="s">
        <v>390</v>
      </c>
      <c r="CR14" s="31" t="s">
        <v>391</v>
      </c>
      <c r="CS14" s="100" t="s">
        <v>629</v>
      </c>
      <c r="CT14" s="105">
        <v>168</v>
      </c>
      <c r="CU14" s="105">
        <v>168</v>
      </c>
      <c r="CV14" s="105">
        <v>176</v>
      </c>
      <c r="CW14" s="105">
        <v>184</v>
      </c>
      <c r="CX14" s="105">
        <v>184</v>
      </c>
      <c r="CY14" s="106">
        <v>176</v>
      </c>
    </row>
    <row r="15" spans="1:103" ht="17.25" customHeight="1" x14ac:dyDescent="0.25">
      <c r="K15" s="18" t="s">
        <v>171</v>
      </c>
      <c r="L15" s="49">
        <v>27000</v>
      </c>
      <c r="M15" s="49">
        <v>188.37209302325581</v>
      </c>
      <c r="N15" s="50" t="s">
        <v>258</v>
      </c>
      <c r="V15" s="53" t="s">
        <v>335</v>
      </c>
      <c r="W15" s="54" t="s">
        <v>392</v>
      </c>
      <c r="X15" s="54"/>
      <c r="Y15" s="54"/>
      <c r="Z15" s="54"/>
      <c r="AA15" s="54"/>
      <c r="AB15" s="54" t="s">
        <v>393</v>
      </c>
      <c r="AC15" s="54" t="s">
        <v>394</v>
      </c>
      <c r="AD15" s="54"/>
      <c r="AE15" s="54"/>
      <c r="AF15" s="54"/>
      <c r="AG15" s="54"/>
      <c r="AH15" s="54"/>
      <c r="AI15" s="54"/>
      <c r="AJ15" s="54"/>
      <c r="AK15" s="55"/>
      <c r="AL15" s="54"/>
      <c r="AM15" s="55"/>
      <c r="AN15" s="56" t="str">
        <f>IF((Timesheet!$C$3=ZDROJE!$D$3)*AND(Timesheet!$J$7=$J$3),ZDROJE!V15,
(IF((Timesheet!$C$3=ZDROJE!$D$3)*AND(Timesheet!$J$7=$J$4),X15,
(IF((Timesheet!$C$3=ZDROJE!$D$3)*AND(Timesheet!$J$7=$J$5),Z15,
IF((Timesheet!$C$3=ZDROJE!$D$4)*AND(Timesheet!$J$7=$J$3),AB15,
(IF((Timesheet!$C$3=ZDROJE!$D$4)*AND(Timesheet!$J$7=$J$4),AD15,
(IF((Timesheet!$C$3=ZDROJE!$D$4)*AND(Timesheet!$J$7=$J$5),AF15,
IF((Timesheet!$C$3=ZDROJE!$D$5)*AND(Timesheet!$J$7=$J$3),AH15,
(IF((Timesheet!$C$3=ZDROJE!$D$5)*AND(Timesheet!$J$7=$J$4),AJ15,AL15))))))))))))
)</f>
        <v>Odborný řešitel - docent 2</v>
      </c>
      <c r="AO15" s="57" t="str">
        <f>IF((Timesheet!$C$3=ZDROJE!$D$3)*AND(Timesheet!$J$7=$J$3),ZDROJE!W15,
(IF((Timesheet!$C$3=ZDROJE!$D$3)*AND(Timesheet!$J$7=$J$4),Y15,
(IF((Timesheet!$C$3=ZDROJE!$D$3)*AND(Timesheet!$J$7=$J$5),AA15,
IF((Timesheet!$C$3=ZDROJE!$D$4)*AND(Timesheet!$J$7=$J$3),AC15,
(IF((Timesheet!$C$3=ZDROJE!$D$4)*AND(Timesheet!$J$7=$J$4),AE15,
(IF((Timesheet!$C$3=ZDROJE!$D$4)*AND(Timesheet!$J$7=$J$5),AG15,
IF((Timesheet!$C$3=ZDROJE!$D$5)*AND(Timesheet!$J$7=$J$3),AI15,
(IF((Timesheet!$C$3=ZDROJE!$D$5)*AND(Timesheet!$J$7=$J$4),AK15,AM15)))))))))))))</f>
        <v>1.1.1.2.1.13</v>
      </c>
      <c r="BB15" s="59">
        <f t="shared" si="0"/>
        <v>0</v>
      </c>
      <c r="BC15" s="59" t="str">
        <f>IF(([2]Dotazník!$L$10=ZDROJE!BM15)*AND([2]Dotazník!$AB$20=ZDROJE!BK15)*AND([2]Dotazník!$AB$21=ZDROJE!BJ15),ZDROJE!BP15,"chyba")</f>
        <v>chyba</v>
      </c>
      <c r="BD15" s="59">
        <f t="shared" si="1"/>
        <v>0</v>
      </c>
      <c r="BE15" s="59" t="str">
        <f>IF(([2]Dotazník!$L$10=ZDROJE!BM15)*AND([2]Dotazník!$AB$20=ZDROJE!BK15)*AND([2]Dotazník!$AB$21=ZDROJE!BJ15),ZDROJE!CI15,"chyba")</f>
        <v>chyba</v>
      </c>
      <c r="BF15" s="61" t="s">
        <v>395</v>
      </c>
      <c r="BG15" s="62">
        <v>622</v>
      </c>
      <c r="BH15" s="62" t="s">
        <v>50</v>
      </c>
      <c r="BI15" s="62" t="s">
        <v>190</v>
      </c>
      <c r="BJ15" s="62" t="s">
        <v>205</v>
      </c>
      <c r="BK15" s="62" t="s">
        <v>191</v>
      </c>
      <c r="BL15" s="62" t="s">
        <v>249</v>
      </c>
      <c r="BM15" s="63" t="s">
        <v>270</v>
      </c>
      <c r="BN15" s="62" t="s">
        <v>271</v>
      </c>
      <c r="BO15" s="62" t="s">
        <v>136</v>
      </c>
      <c r="BP15" s="64" t="str">
        <f t="shared" si="2"/>
        <v>622 Rozvoj ESF PaN ZV KA2 DA2.2 EF</v>
      </c>
      <c r="BQ15" s="65"/>
      <c r="BR15" s="65" t="s">
        <v>273</v>
      </c>
      <c r="BS15" s="65"/>
      <c r="BT15" s="65"/>
      <c r="BU15" s="65"/>
      <c r="BV15" s="65"/>
      <c r="BW15" s="65"/>
      <c r="BX15" s="65"/>
      <c r="BY15" s="65"/>
      <c r="BZ15" s="66">
        <v>1</v>
      </c>
      <c r="CA15" s="66">
        <v>1</v>
      </c>
      <c r="CB15" s="66"/>
      <c r="CC15" s="66"/>
      <c r="CD15" s="66"/>
      <c r="CE15" s="66"/>
      <c r="CF15" s="66"/>
      <c r="CG15" s="66"/>
      <c r="CH15" s="66"/>
      <c r="CI15" s="62" t="str">
        <f>VLOOKUP(BK15,[3]ZDROJ!$A$2:$C$20,2,0)</f>
        <v>102020</v>
      </c>
      <c r="CJ15" s="72"/>
      <c r="CK15" s="72"/>
      <c r="CL15" s="72"/>
      <c r="CM15" s="72"/>
      <c r="CN15" s="68"/>
      <c r="CO15" s="68"/>
      <c r="CQ15" s="31" t="s">
        <v>396</v>
      </c>
      <c r="CR15" s="31" t="s">
        <v>397</v>
      </c>
      <c r="CS15" s="101" t="s">
        <v>630</v>
      </c>
      <c r="CT15" s="102">
        <f>SUM(CT3:CT14)</f>
        <v>2080</v>
      </c>
      <c r="CU15" s="102">
        <f t="shared" ref="CU15:CY15" si="3">SUM(CU3:CU14)</f>
        <v>2088</v>
      </c>
      <c r="CV15" s="102">
        <f t="shared" si="3"/>
        <v>2088</v>
      </c>
      <c r="CW15" s="102">
        <f t="shared" si="3"/>
        <v>2096</v>
      </c>
      <c r="CX15" s="102">
        <f t="shared" si="3"/>
        <v>2088</v>
      </c>
      <c r="CY15" s="102">
        <f t="shared" si="3"/>
        <v>2080</v>
      </c>
    </row>
    <row r="16" spans="1:103" ht="17.25" customHeight="1" x14ac:dyDescent="0.25">
      <c r="K16" s="18" t="s">
        <v>216</v>
      </c>
      <c r="L16" s="49">
        <v>51000</v>
      </c>
      <c r="M16" s="49">
        <v>355.81395348837208</v>
      </c>
      <c r="N16" s="50" t="s">
        <v>258</v>
      </c>
      <c r="V16" s="54" t="s">
        <v>318</v>
      </c>
      <c r="W16" s="54" t="s">
        <v>398</v>
      </c>
      <c r="X16" s="54"/>
      <c r="Y16" s="54"/>
      <c r="Z16" s="54"/>
      <c r="AA16" s="54"/>
      <c r="AB16" s="54"/>
      <c r="AC16" s="54"/>
      <c r="AD16" s="54"/>
      <c r="AE16" s="54"/>
      <c r="AF16" s="54"/>
      <c r="AG16" s="54"/>
      <c r="AH16" s="54"/>
      <c r="AI16" s="54"/>
      <c r="AJ16" s="54"/>
      <c r="AK16" s="55"/>
      <c r="AL16" s="54"/>
      <c r="AM16" s="55"/>
      <c r="AN16" s="56" t="str">
        <f>IF((Timesheet!$C$3=ZDROJE!$D$3)*AND(Timesheet!$J$7=$J$3),ZDROJE!V16,
(IF((Timesheet!$C$3=ZDROJE!$D$3)*AND(Timesheet!$J$7=$J$4),X16,
(IF((Timesheet!$C$3=ZDROJE!$D$3)*AND(Timesheet!$J$7=$J$5),Z16,
IF((Timesheet!$C$3=ZDROJE!$D$4)*AND(Timesheet!$J$7=$J$3),AB16,
(IF((Timesheet!$C$3=ZDROJE!$D$4)*AND(Timesheet!$J$7=$J$4),AD16,
(IF((Timesheet!$C$3=ZDROJE!$D$4)*AND(Timesheet!$J$7=$J$5),AF16,
IF((Timesheet!$C$3=ZDROJE!$D$5)*AND(Timesheet!$J$7=$J$3),AH16,
(IF((Timesheet!$C$3=ZDROJE!$D$5)*AND(Timesheet!$J$7=$J$4),AJ16,AL16))))))))))))
)</f>
        <v>Odborný řešitel - docent 1</v>
      </c>
      <c r="AO16" s="57" t="str">
        <f>IF((Timesheet!$C$3=ZDROJE!$D$3)*AND(Timesheet!$J$7=$J$3),ZDROJE!W16,
(IF((Timesheet!$C$3=ZDROJE!$D$3)*AND(Timesheet!$J$7=$J$4),Y16,
(IF((Timesheet!$C$3=ZDROJE!$D$3)*AND(Timesheet!$J$7=$J$5),AA16,
IF((Timesheet!$C$3=ZDROJE!$D$4)*AND(Timesheet!$J$7=$J$3),AC16,
(IF((Timesheet!$C$3=ZDROJE!$D$4)*AND(Timesheet!$J$7=$J$4),AE16,
(IF((Timesheet!$C$3=ZDROJE!$D$4)*AND(Timesheet!$J$7=$J$5),AG16,
IF((Timesheet!$C$3=ZDROJE!$D$5)*AND(Timesheet!$J$7=$J$3),AI16,
(IF((Timesheet!$C$3=ZDROJE!$D$5)*AND(Timesheet!$J$7=$J$4),AK16,AM16)))))))))))))</f>
        <v>1.1.1.2.1.14</v>
      </c>
      <c r="BB16" s="59">
        <f t="shared" si="0"/>
        <v>0</v>
      </c>
      <c r="BC16" s="59" t="str">
        <f>IF(([2]Dotazník!$L$10=ZDROJE!BM16)*AND([2]Dotazník!$AB$20=ZDROJE!BK16)*AND([2]Dotazník!$AB$21=ZDROJE!BJ16),ZDROJE!BP16,"chyba")</f>
        <v>chyba</v>
      </c>
      <c r="BD16" s="59">
        <f t="shared" si="1"/>
        <v>0</v>
      </c>
      <c r="BE16" s="59" t="str">
        <f>IF(([2]Dotazník!$L$10=ZDROJE!BM16)*AND([2]Dotazník!$AB$20=ZDROJE!BK16)*AND([2]Dotazník!$AB$21=ZDROJE!BJ16),ZDROJE!CI16,"chyba")</f>
        <v>chyba</v>
      </c>
      <c r="BF16" s="61" t="s">
        <v>399</v>
      </c>
      <c r="BG16" s="62">
        <v>622</v>
      </c>
      <c r="BH16" s="62" t="s">
        <v>50</v>
      </c>
      <c r="BI16" s="62" t="s">
        <v>190</v>
      </c>
      <c r="BJ16" s="62" t="s">
        <v>205</v>
      </c>
      <c r="BK16" s="62" t="s">
        <v>191</v>
      </c>
      <c r="BL16" s="62" t="s">
        <v>249</v>
      </c>
      <c r="BM16" s="63" t="s">
        <v>270</v>
      </c>
      <c r="BN16" s="62" t="s">
        <v>271</v>
      </c>
      <c r="BO16" s="62" t="s">
        <v>137</v>
      </c>
      <c r="BP16" s="64" t="str">
        <f t="shared" si="2"/>
        <v>622 Rozvoj ESF PaN ZV KA2 DA2.2 FF</v>
      </c>
      <c r="BQ16" s="65"/>
      <c r="BR16" s="65"/>
      <c r="BS16" s="65" t="s">
        <v>274</v>
      </c>
      <c r="BT16" s="65"/>
      <c r="BU16" s="65"/>
      <c r="BV16" s="65"/>
      <c r="BW16" s="65"/>
      <c r="BX16" s="65"/>
      <c r="BY16" s="65"/>
      <c r="BZ16" s="66">
        <v>1</v>
      </c>
      <c r="CA16" s="66"/>
      <c r="CB16" s="66">
        <v>1</v>
      </c>
      <c r="CC16" s="66"/>
      <c r="CD16" s="66"/>
      <c r="CE16" s="66"/>
      <c r="CF16" s="66"/>
      <c r="CG16" s="66"/>
      <c r="CH16" s="66"/>
      <c r="CI16" s="62" t="str">
        <f>VLOOKUP(BK16,[3]ZDROJ!$A$2:$C$20,2,0)</f>
        <v>102020</v>
      </c>
      <c r="CJ16" s="72"/>
      <c r="CK16" s="72"/>
      <c r="CL16" s="72"/>
      <c r="CM16" s="72"/>
      <c r="CN16" s="68"/>
      <c r="CO16" s="68"/>
      <c r="CQ16" s="31" t="s">
        <v>400</v>
      </c>
      <c r="CR16" s="31" t="s">
        <v>401</v>
      </c>
    </row>
    <row r="17" spans="11:96" ht="17.25" customHeight="1" x14ac:dyDescent="0.25">
      <c r="K17" s="18" t="s">
        <v>288</v>
      </c>
      <c r="L17" s="49">
        <v>46000</v>
      </c>
      <c r="M17" s="49">
        <v>320.93023255813949</v>
      </c>
      <c r="N17" s="50" t="s">
        <v>258</v>
      </c>
      <c r="V17" s="54" t="s">
        <v>376</v>
      </c>
      <c r="W17" s="54" t="s">
        <v>402</v>
      </c>
      <c r="X17" s="54"/>
      <c r="Y17" s="54"/>
      <c r="Z17" s="54"/>
      <c r="AA17" s="54"/>
      <c r="AB17" s="54"/>
      <c r="AC17" s="54"/>
      <c r="AD17" s="54"/>
      <c r="AE17" s="54"/>
      <c r="AF17" s="54"/>
      <c r="AG17" s="54"/>
      <c r="AH17" s="54"/>
      <c r="AI17" s="54"/>
      <c r="AJ17" s="54"/>
      <c r="AK17" s="55"/>
      <c r="AL17" s="54"/>
      <c r="AM17" s="55"/>
      <c r="AN17" s="56" t="str">
        <f>IF((Timesheet!$C$3=ZDROJE!$D$3)*AND(Timesheet!$J$7=$J$3),ZDROJE!V17,
(IF((Timesheet!$C$3=ZDROJE!$D$3)*AND(Timesheet!$J$7=$J$4),X17,
(IF((Timesheet!$C$3=ZDROJE!$D$3)*AND(Timesheet!$J$7=$J$5),Z17,
IF((Timesheet!$C$3=ZDROJE!$D$4)*AND(Timesheet!$J$7=$J$3),AB17,
(IF((Timesheet!$C$3=ZDROJE!$D$4)*AND(Timesheet!$J$7=$J$4),AD17,
(IF((Timesheet!$C$3=ZDROJE!$D$4)*AND(Timesheet!$J$7=$J$5),AF17,
IF((Timesheet!$C$3=ZDROJE!$D$5)*AND(Timesheet!$J$7=$J$3),AH17,
(IF((Timesheet!$C$3=ZDROJE!$D$5)*AND(Timesheet!$J$7=$J$4),AJ17,AL17))))))))))))
)</f>
        <v>Odborný řešitel - asistent</v>
      </c>
      <c r="AO17" s="57" t="str">
        <f>IF((Timesheet!$C$3=ZDROJE!$D$3)*AND(Timesheet!$J$7=$J$3),ZDROJE!W17,
(IF((Timesheet!$C$3=ZDROJE!$D$3)*AND(Timesheet!$J$7=$J$4),Y17,
(IF((Timesheet!$C$3=ZDROJE!$D$3)*AND(Timesheet!$J$7=$J$5),AA17,
IF((Timesheet!$C$3=ZDROJE!$D$4)*AND(Timesheet!$J$7=$J$3),AC17,
(IF((Timesheet!$C$3=ZDROJE!$D$4)*AND(Timesheet!$J$7=$J$4),AE17,
(IF((Timesheet!$C$3=ZDROJE!$D$4)*AND(Timesheet!$J$7=$J$5),AG17,
IF((Timesheet!$C$3=ZDROJE!$D$5)*AND(Timesheet!$J$7=$J$3),AI17,
(IF((Timesheet!$C$3=ZDROJE!$D$5)*AND(Timesheet!$J$7=$J$4),AK17,AM17)))))))))))))</f>
        <v>1.1.1.2.1.15</v>
      </c>
      <c r="BB17" s="59">
        <f t="shared" si="0"/>
        <v>0</v>
      </c>
      <c r="BC17" s="59" t="str">
        <f>IF(([2]Dotazník!$L$10=ZDROJE!BM17)*AND([2]Dotazník!$AB$20=ZDROJE!BK17)*AND([2]Dotazník!$AB$21=ZDROJE!BJ17),ZDROJE!BP17,"chyba")</f>
        <v>chyba</v>
      </c>
      <c r="BD17" s="59">
        <f t="shared" si="1"/>
        <v>0</v>
      </c>
      <c r="BE17" s="59" t="str">
        <f>IF(([2]Dotazník!$L$10=ZDROJE!BM17)*AND([2]Dotazník!$AB$20=ZDROJE!BK17)*AND([2]Dotazník!$AB$21=ZDROJE!BJ17),ZDROJE!CI17,"chyba")</f>
        <v>chyba</v>
      </c>
      <c r="BF17" s="61" t="s">
        <v>403</v>
      </c>
      <c r="BG17" s="62">
        <v>622</v>
      </c>
      <c r="BH17" s="62" t="s">
        <v>50</v>
      </c>
      <c r="BI17" s="62" t="s">
        <v>190</v>
      </c>
      <c r="BJ17" s="62" t="s">
        <v>205</v>
      </c>
      <c r="BK17" s="62" t="s">
        <v>191</v>
      </c>
      <c r="BL17" s="62" t="s">
        <v>249</v>
      </c>
      <c r="BM17" s="63" t="s">
        <v>270</v>
      </c>
      <c r="BN17" s="62" t="s">
        <v>271</v>
      </c>
      <c r="BO17" s="62" t="s">
        <v>140</v>
      </c>
      <c r="BP17" s="64" t="str">
        <f t="shared" si="2"/>
        <v>622 Rozvoj ESF PaN ZV KA2 DA2.2 FROV</v>
      </c>
      <c r="BQ17" s="65"/>
      <c r="BR17" s="65"/>
      <c r="BS17" s="65"/>
      <c r="BT17" s="65"/>
      <c r="BU17" s="65"/>
      <c r="BV17" s="65" t="s">
        <v>276</v>
      </c>
      <c r="BW17" s="65"/>
      <c r="BX17" s="65"/>
      <c r="BY17" s="65"/>
      <c r="BZ17" s="66">
        <v>1</v>
      </c>
      <c r="CA17" s="66"/>
      <c r="CB17" s="66"/>
      <c r="CC17" s="66"/>
      <c r="CD17" s="66"/>
      <c r="CE17" s="66">
        <v>1</v>
      </c>
      <c r="CF17" s="66"/>
      <c r="CG17" s="66"/>
      <c r="CH17" s="66"/>
      <c r="CI17" s="62" t="str">
        <f>VLOOKUP(BK17,[3]ZDROJ!$A$2:$C$20,2,0)</f>
        <v>102020</v>
      </c>
      <c r="CJ17" s="72"/>
      <c r="CK17" s="72"/>
      <c r="CL17" s="72"/>
      <c r="CM17" s="72"/>
      <c r="CN17" s="68"/>
      <c r="CO17" s="68"/>
      <c r="CQ17" s="31" t="s">
        <v>404</v>
      </c>
      <c r="CR17" s="31" t="s">
        <v>405</v>
      </c>
    </row>
    <row r="18" spans="11:96" ht="17.25" customHeight="1" x14ac:dyDescent="0.25">
      <c r="K18" s="18" t="s">
        <v>406</v>
      </c>
      <c r="L18" s="49">
        <v>31000</v>
      </c>
      <c r="M18" s="49">
        <v>216.27906976744185</v>
      </c>
      <c r="N18" s="50" t="s">
        <v>258</v>
      </c>
      <c r="V18" s="54" t="s">
        <v>407</v>
      </c>
      <c r="W18" s="54" t="s">
        <v>408</v>
      </c>
      <c r="X18" s="54"/>
      <c r="Y18" s="54"/>
      <c r="Z18" s="54"/>
      <c r="AA18" s="54"/>
      <c r="AB18" s="54"/>
      <c r="AC18" s="54"/>
      <c r="AD18" s="54"/>
      <c r="AE18" s="54"/>
      <c r="AF18" s="54"/>
      <c r="AG18" s="54"/>
      <c r="AH18" s="54"/>
      <c r="AI18" s="54"/>
      <c r="AJ18" s="54"/>
      <c r="AK18" s="55"/>
      <c r="AL18" s="54"/>
      <c r="AM18" s="55"/>
      <c r="AN18" s="56" t="str">
        <f>IF((Timesheet!$C$3=ZDROJE!$D$3)*AND(Timesheet!$J$7=$J$3),ZDROJE!V18,
(IF((Timesheet!$C$3=ZDROJE!$D$3)*AND(Timesheet!$J$7=$J$4),X18,
(IF((Timesheet!$C$3=ZDROJE!$D$3)*AND(Timesheet!$J$7=$J$5),Z18,
IF((Timesheet!$C$3=ZDROJE!$D$4)*AND(Timesheet!$J$7=$J$3),AB18,
(IF((Timesheet!$C$3=ZDROJE!$D$4)*AND(Timesheet!$J$7=$J$4),AD18,
(IF((Timesheet!$C$3=ZDROJE!$D$4)*AND(Timesheet!$J$7=$J$5),AF18,
IF((Timesheet!$C$3=ZDROJE!$D$5)*AND(Timesheet!$J$7=$J$3),AH18,
(IF((Timesheet!$C$3=ZDROJE!$D$5)*AND(Timesheet!$J$7=$J$4),AJ18,AL18))))))))))))
)</f>
        <v>Odborný řešitel - analytik expert 2</v>
      </c>
      <c r="AO18" s="57" t="str">
        <f>IF((Timesheet!$C$3=ZDROJE!$D$3)*AND(Timesheet!$J$7=$J$3),ZDROJE!W18,
(IF((Timesheet!$C$3=ZDROJE!$D$3)*AND(Timesheet!$J$7=$J$4),Y18,
(IF((Timesheet!$C$3=ZDROJE!$D$3)*AND(Timesheet!$J$7=$J$5),AA18,
IF((Timesheet!$C$3=ZDROJE!$D$4)*AND(Timesheet!$J$7=$J$3),AC18,
(IF((Timesheet!$C$3=ZDROJE!$D$4)*AND(Timesheet!$J$7=$J$4),AE18,
(IF((Timesheet!$C$3=ZDROJE!$D$4)*AND(Timesheet!$J$7=$J$5),AG18,
IF((Timesheet!$C$3=ZDROJE!$D$5)*AND(Timesheet!$J$7=$J$3),AI18,
(IF((Timesheet!$C$3=ZDROJE!$D$5)*AND(Timesheet!$J$7=$J$4),AK18,AM18)))))))))))))</f>
        <v>1.1.1.2.1.16</v>
      </c>
      <c r="BB18" s="59">
        <f t="shared" si="0"/>
        <v>0</v>
      </c>
      <c r="BC18" s="59" t="str">
        <f>IF(([2]Dotazník!$L$10=ZDROJE!BM18)*AND([2]Dotazník!$AB$20=ZDROJE!BK18)*AND([2]Dotazník!$AB$21=ZDROJE!BJ18),ZDROJE!BP18,"chyba")</f>
        <v>chyba</v>
      </c>
      <c r="BD18" s="59">
        <f t="shared" si="1"/>
        <v>0</v>
      </c>
      <c r="BE18" s="59" t="str">
        <f>IF(([2]Dotazník!$L$10=ZDROJE!BM18)*AND([2]Dotazník!$AB$20=ZDROJE!BK18)*AND([2]Dotazník!$AB$21=ZDROJE!BJ18),ZDROJE!CI18,"chyba")</f>
        <v>chyba</v>
      </c>
      <c r="BF18" s="61" t="s">
        <v>409</v>
      </c>
      <c r="BG18" s="62">
        <v>622</v>
      </c>
      <c r="BH18" s="62" t="s">
        <v>50</v>
      </c>
      <c r="BI18" s="62" t="s">
        <v>190</v>
      </c>
      <c r="BJ18" s="62" t="s">
        <v>205</v>
      </c>
      <c r="BK18" s="62" t="s">
        <v>191</v>
      </c>
      <c r="BL18" s="62" t="s">
        <v>249</v>
      </c>
      <c r="BM18" s="63" t="s">
        <v>270</v>
      </c>
      <c r="BN18" s="62" t="s">
        <v>271</v>
      </c>
      <c r="BO18" s="62" t="s">
        <v>138</v>
      </c>
      <c r="BP18" s="64" t="str">
        <f t="shared" si="2"/>
        <v>622 Rozvoj ESF PaN ZV KA2 DA2.2 PF</v>
      </c>
      <c r="BQ18" s="65"/>
      <c r="BR18" s="65"/>
      <c r="BS18" s="65"/>
      <c r="BT18" s="65" t="s">
        <v>263</v>
      </c>
      <c r="BU18" s="65"/>
      <c r="BV18" s="65"/>
      <c r="BW18" s="65"/>
      <c r="BX18" s="65"/>
      <c r="BY18" s="65"/>
      <c r="BZ18" s="66">
        <v>1</v>
      </c>
      <c r="CA18" s="66"/>
      <c r="CB18" s="66"/>
      <c r="CC18" s="66">
        <v>1</v>
      </c>
      <c r="CD18" s="66"/>
      <c r="CE18" s="66"/>
      <c r="CF18" s="66"/>
      <c r="CG18" s="66"/>
      <c r="CH18" s="66"/>
      <c r="CI18" s="62" t="str">
        <f>VLOOKUP(BK18,[3]ZDROJ!$A$2:$C$20,2,0)</f>
        <v>102020</v>
      </c>
      <c r="CJ18" s="72"/>
      <c r="CK18" s="72"/>
      <c r="CL18" s="72"/>
      <c r="CM18" s="72"/>
      <c r="CN18" s="68"/>
      <c r="CO18" s="68"/>
      <c r="CQ18" s="31" t="s">
        <v>410</v>
      </c>
      <c r="CR18" s="31" t="s">
        <v>411</v>
      </c>
    </row>
    <row r="19" spans="11:96" ht="17.25" customHeight="1" x14ac:dyDescent="0.25">
      <c r="K19" s="18" t="s">
        <v>323</v>
      </c>
      <c r="L19" s="49">
        <v>27000</v>
      </c>
      <c r="M19" s="49">
        <v>188.37209302325581</v>
      </c>
      <c r="N19" s="50" t="s">
        <v>258</v>
      </c>
      <c r="V19" s="54" t="s">
        <v>412</v>
      </c>
      <c r="W19" s="54" t="s">
        <v>413</v>
      </c>
      <c r="X19" s="54"/>
      <c r="Y19" s="54"/>
      <c r="Z19" s="54"/>
      <c r="AA19" s="54"/>
      <c r="AB19" s="54"/>
      <c r="AC19" s="54"/>
      <c r="AD19" s="54"/>
      <c r="AE19" s="54"/>
      <c r="AF19" s="54"/>
      <c r="AG19" s="54"/>
      <c r="AH19" s="54"/>
      <c r="AI19" s="54"/>
      <c r="AJ19" s="54"/>
      <c r="AK19" s="55"/>
      <c r="AL19" s="54"/>
      <c r="AM19" s="55"/>
      <c r="AN19" s="56" t="str">
        <f>IF((Timesheet!$C$3=ZDROJE!$D$3)*AND(Timesheet!$J$7=$J$3),ZDROJE!V19,
(IF((Timesheet!$C$3=ZDROJE!$D$3)*AND(Timesheet!$J$7=$J$4),X19,
(IF((Timesheet!$C$3=ZDROJE!$D$3)*AND(Timesheet!$J$7=$J$5),Z19,
IF((Timesheet!$C$3=ZDROJE!$D$4)*AND(Timesheet!$J$7=$J$3),AB19,
(IF((Timesheet!$C$3=ZDROJE!$D$4)*AND(Timesheet!$J$7=$J$4),AD19,
(IF((Timesheet!$C$3=ZDROJE!$D$4)*AND(Timesheet!$J$7=$J$5),AF19,
IF((Timesheet!$C$3=ZDROJE!$D$5)*AND(Timesheet!$J$7=$J$3),AH19,
(IF((Timesheet!$C$3=ZDROJE!$D$5)*AND(Timesheet!$J$7=$J$4),AJ19,AL19))))))))))))
)</f>
        <v>Odborný řešitel - analytik expert 1</v>
      </c>
      <c r="AO19" s="57" t="str">
        <f>IF((Timesheet!$C$3=ZDROJE!$D$3)*AND(Timesheet!$J$7=$J$3),ZDROJE!W19,
(IF((Timesheet!$C$3=ZDROJE!$D$3)*AND(Timesheet!$J$7=$J$4),Y19,
(IF((Timesheet!$C$3=ZDROJE!$D$3)*AND(Timesheet!$J$7=$J$5),AA19,
IF((Timesheet!$C$3=ZDROJE!$D$4)*AND(Timesheet!$J$7=$J$3),AC19,
(IF((Timesheet!$C$3=ZDROJE!$D$4)*AND(Timesheet!$J$7=$J$4),AE19,
(IF((Timesheet!$C$3=ZDROJE!$D$4)*AND(Timesheet!$J$7=$J$5),AG19,
IF((Timesheet!$C$3=ZDROJE!$D$5)*AND(Timesheet!$J$7=$J$3),AI19,
(IF((Timesheet!$C$3=ZDROJE!$D$5)*AND(Timesheet!$J$7=$J$4),AK19,AM19)))))))))))))</f>
        <v>1.1.1.2.1.17</v>
      </c>
      <c r="BB19" s="59">
        <f t="shared" si="0"/>
        <v>0</v>
      </c>
      <c r="BC19" s="59" t="str">
        <f>IF(([2]Dotazník!$L$10=ZDROJE!BM19)*AND([2]Dotazník!$AB$20=ZDROJE!BK19)*AND([2]Dotazník!$AB$21=ZDROJE!BJ19),ZDROJE!BP19,"chyba")</f>
        <v>chyba</v>
      </c>
      <c r="BD19" s="59">
        <f t="shared" si="1"/>
        <v>0</v>
      </c>
      <c r="BE19" s="59" t="str">
        <f>IF(([2]Dotazník!$L$10=ZDROJE!BM19)*AND([2]Dotazník!$AB$20=ZDROJE!BK19)*AND([2]Dotazník!$AB$21=ZDROJE!BJ19),ZDROJE!CI19,"chyba")</f>
        <v>chyba</v>
      </c>
      <c r="BF19" s="61" t="s">
        <v>414</v>
      </c>
      <c r="BG19" s="62">
        <v>622</v>
      </c>
      <c r="BH19" s="62" t="s">
        <v>50</v>
      </c>
      <c r="BI19" s="62" t="s">
        <v>190</v>
      </c>
      <c r="BJ19" s="62" t="s">
        <v>205</v>
      </c>
      <c r="BK19" s="62" t="s">
        <v>191</v>
      </c>
      <c r="BL19" s="62" t="s">
        <v>249</v>
      </c>
      <c r="BM19" s="63" t="s">
        <v>270</v>
      </c>
      <c r="BN19" s="62" t="s">
        <v>271</v>
      </c>
      <c r="BO19" s="62" t="s">
        <v>141</v>
      </c>
      <c r="BP19" s="64" t="str">
        <f t="shared" si="2"/>
        <v>622 Rozvoj ESF PaN ZV KA2 DA2.2 TF</v>
      </c>
      <c r="BQ19" s="65"/>
      <c r="BR19" s="65"/>
      <c r="BS19" s="65"/>
      <c r="BT19" s="65"/>
      <c r="BU19" s="65"/>
      <c r="BV19" s="65"/>
      <c r="BW19" s="65" t="s">
        <v>277</v>
      </c>
      <c r="BX19" s="65"/>
      <c r="BY19" s="65"/>
      <c r="BZ19" s="66">
        <v>1</v>
      </c>
      <c r="CA19" s="66"/>
      <c r="CB19" s="66"/>
      <c r="CC19" s="66"/>
      <c r="CD19" s="66"/>
      <c r="CE19" s="66"/>
      <c r="CF19" s="66">
        <v>1</v>
      </c>
      <c r="CG19" s="66"/>
      <c r="CH19" s="66"/>
      <c r="CI19" s="62" t="str">
        <f>VLOOKUP(BK19,[3]ZDROJ!$A$2:$C$20,2,0)</f>
        <v>102020</v>
      </c>
      <c r="CJ19" s="72"/>
      <c r="CK19" s="72"/>
      <c r="CL19" s="72"/>
      <c r="CM19" s="72"/>
      <c r="CN19" s="68"/>
      <c r="CO19" s="68"/>
      <c r="CQ19" s="31" t="s">
        <v>415</v>
      </c>
      <c r="CR19" s="31" t="s">
        <v>416</v>
      </c>
    </row>
    <row r="20" spans="11:96" ht="17.25" customHeight="1" x14ac:dyDescent="0.25">
      <c r="K20" s="18" t="s">
        <v>417</v>
      </c>
      <c r="L20" s="49">
        <v>62000</v>
      </c>
      <c r="M20" s="49">
        <v>432.55813953488371</v>
      </c>
      <c r="N20" s="50" t="s">
        <v>258</v>
      </c>
      <c r="V20" s="54" t="s">
        <v>418</v>
      </c>
      <c r="W20" s="54" t="s">
        <v>419</v>
      </c>
      <c r="X20" s="54"/>
      <c r="Y20" s="54"/>
      <c r="Z20" s="54"/>
      <c r="AA20" s="54"/>
      <c r="AB20" s="54"/>
      <c r="AC20" s="54"/>
      <c r="AD20" s="54"/>
      <c r="AE20" s="54"/>
      <c r="AF20" s="54"/>
      <c r="AG20" s="54"/>
      <c r="AH20" s="54"/>
      <c r="AI20" s="54"/>
      <c r="AJ20" s="54"/>
      <c r="AK20" s="55"/>
      <c r="AL20" s="54"/>
      <c r="AM20" s="55"/>
      <c r="AN20" s="56" t="str">
        <f>IF((Timesheet!$C$3=ZDROJE!$D$3)*AND(Timesheet!$J$7=$J$3),ZDROJE!V20,
(IF((Timesheet!$C$3=ZDROJE!$D$3)*AND(Timesheet!$J$7=$J$4),X20,
(IF((Timesheet!$C$3=ZDROJE!$D$3)*AND(Timesheet!$J$7=$J$5),Z20,
IF((Timesheet!$C$3=ZDROJE!$D$4)*AND(Timesheet!$J$7=$J$3),AB20,
(IF((Timesheet!$C$3=ZDROJE!$D$4)*AND(Timesheet!$J$7=$J$4),AD20,
(IF((Timesheet!$C$3=ZDROJE!$D$4)*AND(Timesheet!$J$7=$J$5),AF20,
IF((Timesheet!$C$3=ZDROJE!$D$5)*AND(Timesheet!$J$7=$J$3),AH20,
(IF((Timesheet!$C$3=ZDROJE!$D$5)*AND(Timesheet!$J$7=$J$4),AJ20,AL20))))))))))))
)</f>
        <v>Odborný řešitel - analytik</v>
      </c>
      <c r="AO20" s="57" t="str">
        <f>IF((Timesheet!$C$3=ZDROJE!$D$3)*AND(Timesheet!$J$7=$J$3),ZDROJE!W20,
(IF((Timesheet!$C$3=ZDROJE!$D$3)*AND(Timesheet!$J$7=$J$4),Y20,
(IF((Timesheet!$C$3=ZDROJE!$D$3)*AND(Timesheet!$J$7=$J$5),AA20,
IF((Timesheet!$C$3=ZDROJE!$D$4)*AND(Timesheet!$J$7=$J$3),AC20,
(IF((Timesheet!$C$3=ZDROJE!$D$4)*AND(Timesheet!$J$7=$J$4),AE20,
(IF((Timesheet!$C$3=ZDROJE!$D$4)*AND(Timesheet!$J$7=$J$5),AG20,
IF((Timesheet!$C$3=ZDROJE!$D$5)*AND(Timesheet!$J$7=$J$3),AI20,
(IF((Timesheet!$C$3=ZDROJE!$D$5)*AND(Timesheet!$J$7=$J$4),AK20,AM20)))))))))))))</f>
        <v>1.1.1.2.1.18</v>
      </c>
      <c r="BB20" s="59">
        <f t="shared" si="0"/>
        <v>0</v>
      </c>
      <c r="BC20" s="59" t="str">
        <f>IF(([2]Dotazník!$L$10=ZDROJE!BM20)*AND([2]Dotazník!$AB$20=ZDROJE!BK20)*AND([2]Dotazník!$AB$21=ZDROJE!BJ20),ZDROJE!BP20,"chyba")</f>
        <v>chyba</v>
      </c>
      <c r="BD20" s="59">
        <f t="shared" si="1"/>
        <v>0</v>
      </c>
      <c r="BE20" s="59" t="str">
        <f>IF(([2]Dotazník!$L$10=ZDROJE!BM20)*AND([2]Dotazník!$AB$20=ZDROJE!BK20)*AND([2]Dotazník!$AB$21=ZDROJE!BJ20),ZDROJE!CI20,"chyba")</f>
        <v>chyba</v>
      </c>
      <c r="BF20" s="61" t="s">
        <v>420</v>
      </c>
      <c r="BG20" s="62">
        <v>622</v>
      </c>
      <c r="BH20" s="62" t="s">
        <v>50</v>
      </c>
      <c r="BI20" s="62" t="s">
        <v>190</v>
      </c>
      <c r="BJ20" s="62" t="s">
        <v>205</v>
      </c>
      <c r="BK20" s="62" t="s">
        <v>191</v>
      </c>
      <c r="BL20" s="62" t="s">
        <v>249</v>
      </c>
      <c r="BM20" s="63" t="s">
        <v>270</v>
      </c>
      <c r="BN20" s="62" t="s">
        <v>271</v>
      </c>
      <c r="BO20" s="62" t="s">
        <v>142</v>
      </c>
      <c r="BP20" s="64" t="str">
        <f t="shared" si="2"/>
        <v>622 Rozvoj ESF PaN ZV KA2 DA2.2 ZSF</v>
      </c>
      <c r="BQ20" s="65"/>
      <c r="BR20" s="65"/>
      <c r="BS20" s="65"/>
      <c r="BT20" s="65"/>
      <c r="BU20" s="65"/>
      <c r="BV20" s="65"/>
      <c r="BW20" s="65"/>
      <c r="BX20" s="65" t="s">
        <v>278</v>
      </c>
      <c r="BY20" s="65"/>
      <c r="BZ20" s="66">
        <v>1</v>
      </c>
      <c r="CA20" s="66"/>
      <c r="CB20" s="66"/>
      <c r="CC20" s="66"/>
      <c r="CD20" s="66"/>
      <c r="CE20" s="66"/>
      <c r="CF20" s="66"/>
      <c r="CG20" s="66">
        <v>1</v>
      </c>
      <c r="CH20" s="66"/>
      <c r="CI20" s="62" t="str">
        <f>VLOOKUP(BK20,[3]ZDROJ!$A$2:$C$20,2,0)</f>
        <v>102020</v>
      </c>
      <c r="CJ20" s="72"/>
      <c r="CK20" s="72"/>
      <c r="CL20" s="72"/>
      <c r="CM20" s="72"/>
      <c r="CN20" s="68"/>
      <c r="CO20" s="68"/>
      <c r="CQ20" s="31" t="s">
        <v>421</v>
      </c>
      <c r="CR20" s="31" t="s">
        <v>422</v>
      </c>
    </row>
    <row r="21" spans="11:96" ht="17.25" customHeight="1" x14ac:dyDescent="0.25">
      <c r="K21" s="18" t="s">
        <v>423</v>
      </c>
      <c r="L21" s="49">
        <v>62000</v>
      </c>
      <c r="M21" s="49">
        <v>432.55813953488371</v>
      </c>
      <c r="N21" s="50" t="s">
        <v>258</v>
      </c>
      <c r="V21" s="54" t="s">
        <v>424</v>
      </c>
      <c r="W21" s="54" t="s">
        <v>425</v>
      </c>
      <c r="X21" s="54"/>
      <c r="Y21" s="54"/>
      <c r="Z21" s="54"/>
      <c r="AA21" s="54"/>
      <c r="AB21" s="54"/>
      <c r="AC21" s="54"/>
      <c r="AD21" s="54"/>
      <c r="AE21" s="54"/>
      <c r="AF21" s="54"/>
      <c r="AG21" s="54"/>
      <c r="AH21" s="54"/>
      <c r="AI21" s="54"/>
      <c r="AJ21" s="54"/>
      <c r="AK21" s="55"/>
      <c r="AL21" s="54"/>
      <c r="AM21" s="55"/>
      <c r="AN21" s="56" t="str">
        <f>IF((Timesheet!$C$3=ZDROJE!$D$3)*AND(Timesheet!$J$7=$J$3),ZDROJE!V21,
(IF((Timesheet!$C$3=ZDROJE!$D$3)*AND(Timesheet!$J$7=$J$4),X21,
(IF((Timesheet!$C$3=ZDROJE!$D$3)*AND(Timesheet!$J$7=$J$5),Z21,
IF((Timesheet!$C$3=ZDROJE!$D$4)*AND(Timesheet!$J$7=$J$3),AB21,
(IF((Timesheet!$C$3=ZDROJE!$D$4)*AND(Timesheet!$J$7=$J$4),AD21,
(IF((Timesheet!$C$3=ZDROJE!$D$4)*AND(Timesheet!$J$7=$J$5),AF21,
IF((Timesheet!$C$3=ZDROJE!$D$5)*AND(Timesheet!$J$7=$J$3),AH21,
(IF((Timesheet!$C$3=ZDROJE!$D$5)*AND(Timesheet!$J$7=$J$4),AJ21,AL21))))))))))))
)</f>
        <v>Multimediální technik</v>
      </c>
      <c r="AO21" s="57" t="str">
        <f>IF((Timesheet!$C$3=ZDROJE!$D$3)*AND(Timesheet!$J$7=$J$3),ZDROJE!W21,
(IF((Timesheet!$C$3=ZDROJE!$D$3)*AND(Timesheet!$J$7=$J$4),Y21,
(IF((Timesheet!$C$3=ZDROJE!$D$3)*AND(Timesheet!$J$7=$J$5),AA21,
IF((Timesheet!$C$3=ZDROJE!$D$4)*AND(Timesheet!$J$7=$J$3),AC21,
(IF((Timesheet!$C$3=ZDROJE!$D$4)*AND(Timesheet!$J$7=$J$4),AE21,
(IF((Timesheet!$C$3=ZDROJE!$D$4)*AND(Timesheet!$J$7=$J$5),AG21,
IF((Timesheet!$C$3=ZDROJE!$D$5)*AND(Timesheet!$J$7=$J$3),AI21,
(IF((Timesheet!$C$3=ZDROJE!$D$5)*AND(Timesheet!$J$7=$J$4),AK21,AM21)))))))))))))</f>
        <v>1.1.1.2.1.19</v>
      </c>
      <c r="BB21" s="59">
        <f t="shared" si="0"/>
        <v>0</v>
      </c>
      <c r="BC21" s="59" t="str">
        <f>IF(([2]Dotazník!$L$10=ZDROJE!BM21)*AND([2]Dotazník!$AB$20=ZDROJE!BK21)*AND([2]Dotazník!$AB$21=ZDROJE!BJ21),ZDROJE!BP21,"chyba")</f>
        <v>chyba</v>
      </c>
      <c r="BD21" s="59">
        <f t="shared" si="1"/>
        <v>0</v>
      </c>
      <c r="BE21" s="59" t="str">
        <f>IF(([2]Dotazník!$L$10=ZDROJE!BM21)*AND([2]Dotazník!$AB$20=ZDROJE!BK21)*AND([2]Dotazník!$AB$21=ZDROJE!BJ21),ZDROJE!CI21,"chyba")</f>
        <v>chyba</v>
      </c>
      <c r="BF21" s="61" t="s">
        <v>426</v>
      </c>
      <c r="BG21" s="62">
        <v>622</v>
      </c>
      <c r="BH21" s="62" t="s">
        <v>50</v>
      </c>
      <c r="BI21" s="62" t="s">
        <v>190</v>
      </c>
      <c r="BJ21" s="62" t="s">
        <v>205</v>
      </c>
      <c r="BK21" s="62" t="s">
        <v>191</v>
      </c>
      <c r="BL21" s="62" t="s">
        <v>249</v>
      </c>
      <c r="BM21" s="63" t="s">
        <v>270</v>
      </c>
      <c r="BN21" s="62" t="s">
        <v>271</v>
      </c>
      <c r="BO21" s="62" t="s">
        <v>143</v>
      </c>
      <c r="BP21" s="64" t="str">
        <f t="shared" si="2"/>
        <v>622 Rozvoj ESF PaN ZV KA2 DA2.2 ZF</v>
      </c>
      <c r="BQ21" s="65"/>
      <c r="BR21" s="65"/>
      <c r="BS21" s="65"/>
      <c r="BT21" s="65"/>
      <c r="BU21" s="65"/>
      <c r="BV21" s="65"/>
      <c r="BW21" s="65"/>
      <c r="BX21" s="65"/>
      <c r="BY21" s="65" t="s">
        <v>279</v>
      </c>
      <c r="BZ21" s="66">
        <v>1</v>
      </c>
      <c r="CA21" s="66"/>
      <c r="CB21" s="66"/>
      <c r="CC21" s="66"/>
      <c r="CD21" s="66"/>
      <c r="CE21" s="66"/>
      <c r="CF21" s="66"/>
      <c r="CG21" s="66"/>
      <c r="CH21" s="66">
        <v>1</v>
      </c>
      <c r="CI21" s="62" t="str">
        <f>VLOOKUP(BK21,[3]ZDROJ!$A$2:$C$20,2,0)</f>
        <v>102020</v>
      </c>
      <c r="CJ21" s="72"/>
      <c r="CK21" s="72"/>
      <c r="CL21" s="72"/>
      <c r="CM21" s="72"/>
      <c r="CN21" s="68"/>
      <c r="CO21" s="68"/>
      <c r="CQ21" s="31" t="s">
        <v>427</v>
      </c>
      <c r="CR21" s="31" t="s">
        <v>428</v>
      </c>
    </row>
    <row r="22" spans="11:96" ht="17.25" customHeight="1" x14ac:dyDescent="0.25">
      <c r="K22" s="18" t="s">
        <v>355</v>
      </c>
      <c r="L22" s="49">
        <v>27000</v>
      </c>
      <c r="M22" s="49">
        <v>188.37209302325581</v>
      </c>
      <c r="N22" s="50" t="s">
        <v>258</v>
      </c>
      <c r="V22" s="54" t="s">
        <v>429</v>
      </c>
      <c r="W22" s="54" t="s">
        <v>430</v>
      </c>
      <c r="X22" s="54"/>
      <c r="Y22" s="54"/>
      <c r="Z22" s="54"/>
      <c r="AA22" s="54"/>
      <c r="AB22" s="54"/>
      <c r="AC22" s="54"/>
      <c r="AD22" s="54"/>
      <c r="AE22" s="54"/>
      <c r="AF22" s="54"/>
      <c r="AG22" s="54"/>
      <c r="AH22" s="54"/>
      <c r="AI22" s="54"/>
      <c r="AJ22" s="54"/>
      <c r="AK22" s="55"/>
      <c r="AL22" s="54"/>
      <c r="AM22" s="55"/>
      <c r="AN22" s="56" t="str">
        <f>IF((Timesheet!$C$3=ZDROJE!$D$3)*AND(Timesheet!$J$7=$J$3),ZDROJE!V22,
(IF((Timesheet!$C$3=ZDROJE!$D$3)*AND(Timesheet!$J$7=$J$4),X22,
(IF((Timesheet!$C$3=ZDROJE!$D$3)*AND(Timesheet!$J$7=$J$5),Z22,
IF((Timesheet!$C$3=ZDROJE!$D$4)*AND(Timesheet!$J$7=$J$3),AB22,
(IF((Timesheet!$C$3=ZDROJE!$D$4)*AND(Timesheet!$J$7=$J$4),AD22,
(IF((Timesheet!$C$3=ZDROJE!$D$4)*AND(Timesheet!$J$7=$J$5),AF22,
IF((Timesheet!$C$3=ZDROJE!$D$5)*AND(Timesheet!$J$7=$J$3),AH22,
(IF((Timesheet!$C$3=ZDROJE!$D$5)*AND(Timesheet!$J$7=$J$4),AJ22,AL22))))))))))))
)</f>
        <v>IT specialista 2</v>
      </c>
      <c r="AO22" s="57" t="str">
        <f>IF((Timesheet!$C$3=ZDROJE!$D$3)*AND(Timesheet!$J$7=$J$3),ZDROJE!W22,
(IF((Timesheet!$C$3=ZDROJE!$D$3)*AND(Timesheet!$J$7=$J$4),Y22,
(IF((Timesheet!$C$3=ZDROJE!$D$3)*AND(Timesheet!$J$7=$J$5),AA22,
IF((Timesheet!$C$3=ZDROJE!$D$4)*AND(Timesheet!$J$7=$J$3),AC22,
(IF((Timesheet!$C$3=ZDROJE!$D$4)*AND(Timesheet!$J$7=$J$4),AE22,
(IF((Timesheet!$C$3=ZDROJE!$D$4)*AND(Timesheet!$J$7=$J$5),AG22,
IF((Timesheet!$C$3=ZDROJE!$D$5)*AND(Timesheet!$J$7=$J$3),AI22,
(IF((Timesheet!$C$3=ZDROJE!$D$5)*AND(Timesheet!$J$7=$J$4),AK22,AM22)))))))))))))</f>
        <v>1.1.1.2.1.20</v>
      </c>
      <c r="BB22" s="59">
        <f t="shared" si="0"/>
        <v>0</v>
      </c>
      <c r="BC22" s="59" t="str">
        <f>IF(([2]Dotazník!$L$10=ZDROJE!BM22)*AND([2]Dotazník!$AB$20=ZDROJE!BK22)*AND([2]Dotazník!$AB$21=ZDROJE!BJ22),ZDROJE!BP22,"chyba")</f>
        <v>chyba</v>
      </c>
      <c r="BD22" s="59">
        <f t="shared" si="1"/>
        <v>0</v>
      </c>
      <c r="BE22" s="59" t="str">
        <f>IF(([2]Dotazník!$L$10=ZDROJE!BM22)*AND([2]Dotazník!$AB$20=ZDROJE!BK22)*AND([2]Dotazník!$AB$21=ZDROJE!BJ22),ZDROJE!CI22,"chyba")</f>
        <v>chyba</v>
      </c>
      <c r="BF22" s="61" t="s">
        <v>431</v>
      </c>
      <c r="BG22" s="62">
        <v>622</v>
      </c>
      <c r="BH22" s="62" t="s">
        <v>50</v>
      </c>
      <c r="BI22" s="62" t="s">
        <v>190</v>
      </c>
      <c r="BJ22" s="62" t="s">
        <v>160</v>
      </c>
      <c r="BK22" s="62" t="s">
        <v>191</v>
      </c>
      <c r="BL22" s="62" t="s">
        <v>249</v>
      </c>
      <c r="BM22" s="63" t="s">
        <v>294</v>
      </c>
      <c r="BN22" s="62" t="s">
        <v>295</v>
      </c>
      <c r="BO22" s="62" t="s">
        <v>144</v>
      </c>
      <c r="BP22" s="64" t="str">
        <f t="shared" si="2"/>
        <v>622 Rozvoj ESF PN ZV KA2 DA2.3 REK</v>
      </c>
      <c r="BQ22" s="65" t="s">
        <v>168</v>
      </c>
      <c r="BR22" s="65" t="s">
        <v>273</v>
      </c>
      <c r="BS22" s="65" t="s">
        <v>274</v>
      </c>
      <c r="BT22" s="65"/>
      <c r="BU22" s="65"/>
      <c r="BV22" s="65"/>
      <c r="BW22" s="65" t="s">
        <v>277</v>
      </c>
      <c r="BX22" s="65"/>
      <c r="BY22" s="65"/>
      <c r="BZ22" s="66">
        <v>1</v>
      </c>
      <c r="CA22" s="66">
        <v>1</v>
      </c>
      <c r="CB22" s="66">
        <v>1</v>
      </c>
      <c r="CC22" s="66"/>
      <c r="CD22" s="66"/>
      <c r="CE22" s="66"/>
      <c r="CF22" s="66">
        <v>1</v>
      </c>
      <c r="CG22" s="66"/>
      <c r="CH22" s="66"/>
      <c r="CI22" s="62" t="str">
        <f>VLOOKUP(BK22,[3]ZDROJ!$A$2:$C$20,2,0)</f>
        <v>102020</v>
      </c>
      <c r="CJ22" s="62" t="s">
        <v>192</v>
      </c>
      <c r="CK22" s="62" t="s">
        <v>193</v>
      </c>
      <c r="CL22" s="62" t="s">
        <v>52</v>
      </c>
      <c r="CM22" s="62" t="s">
        <v>194</v>
      </c>
      <c r="CN22" s="68"/>
      <c r="CO22" s="68"/>
      <c r="CQ22" s="31" t="s">
        <v>432</v>
      </c>
      <c r="CR22" s="31" t="s">
        <v>433</v>
      </c>
    </row>
    <row r="23" spans="11:96" ht="17.25" customHeight="1" x14ac:dyDescent="0.25">
      <c r="K23" s="18" t="s">
        <v>412</v>
      </c>
      <c r="L23" s="49">
        <v>51000</v>
      </c>
      <c r="M23" s="49">
        <v>355.81395348837208</v>
      </c>
      <c r="N23" s="50" t="s">
        <v>258</v>
      </c>
      <c r="V23" s="54" t="s">
        <v>434</v>
      </c>
      <c r="W23" s="54" t="s">
        <v>435</v>
      </c>
      <c r="X23" s="54"/>
      <c r="Y23" s="54"/>
      <c r="Z23" s="54"/>
      <c r="AA23" s="54"/>
      <c r="AB23" s="54"/>
      <c r="AC23" s="54"/>
      <c r="AD23" s="54"/>
      <c r="AE23" s="54"/>
      <c r="AF23" s="54"/>
      <c r="AG23" s="54"/>
      <c r="AH23" s="54"/>
      <c r="AI23" s="54"/>
      <c r="AJ23" s="54"/>
      <c r="AK23" s="55"/>
      <c r="AL23" s="54"/>
      <c r="AM23" s="55"/>
      <c r="AN23" s="56" t="str">
        <f>IF((Timesheet!$C$3=ZDROJE!$D$3)*AND(Timesheet!$J$7=$J$3),ZDROJE!V23,
(IF((Timesheet!$C$3=ZDROJE!$D$3)*AND(Timesheet!$J$7=$J$4),X23,
(IF((Timesheet!$C$3=ZDROJE!$D$3)*AND(Timesheet!$J$7=$J$5),Z23,
IF((Timesheet!$C$3=ZDROJE!$D$4)*AND(Timesheet!$J$7=$J$3),AB23,
(IF((Timesheet!$C$3=ZDROJE!$D$4)*AND(Timesheet!$J$7=$J$4),AD23,
(IF((Timesheet!$C$3=ZDROJE!$D$4)*AND(Timesheet!$J$7=$J$5),AF23,
IF((Timesheet!$C$3=ZDROJE!$D$5)*AND(Timesheet!$J$7=$J$3),AH23,
(IF((Timesheet!$C$3=ZDROJE!$D$5)*AND(Timesheet!$J$7=$J$4),AJ23,AL23))))))))))))
)</f>
        <v>IT Specialista 1</v>
      </c>
      <c r="AO23" s="57" t="str">
        <f>IF((Timesheet!$C$3=ZDROJE!$D$3)*AND(Timesheet!$J$7=$J$3),ZDROJE!W23,
(IF((Timesheet!$C$3=ZDROJE!$D$3)*AND(Timesheet!$J$7=$J$4),Y23,
(IF((Timesheet!$C$3=ZDROJE!$D$3)*AND(Timesheet!$J$7=$J$5),AA23,
IF((Timesheet!$C$3=ZDROJE!$D$4)*AND(Timesheet!$J$7=$J$3),AC23,
(IF((Timesheet!$C$3=ZDROJE!$D$4)*AND(Timesheet!$J$7=$J$4),AE23,
(IF((Timesheet!$C$3=ZDROJE!$D$4)*AND(Timesheet!$J$7=$J$5),AG23,
IF((Timesheet!$C$3=ZDROJE!$D$5)*AND(Timesheet!$J$7=$J$3),AI23,
(IF((Timesheet!$C$3=ZDROJE!$D$5)*AND(Timesheet!$J$7=$J$4),AK23,AM23)))))))))))))</f>
        <v>1.1.1.2.1.21</v>
      </c>
      <c r="BB23" s="59">
        <f t="shared" si="0"/>
        <v>0</v>
      </c>
      <c r="BC23" s="59" t="str">
        <f>IF(([2]Dotazník!$L$10=ZDROJE!BM23)*AND([2]Dotazník!$AB$20=ZDROJE!BK23)*AND([2]Dotazník!$AB$21=ZDROJE!BJ23),ZDROJE!BP23,"chyba")</f>
        <v>chyba</v>
      </c>
      <c r="BD23" s="59">
        <f t="shared" si="1"/>
        <v>0</v>
      </c>
      <c r="BE23" s="59" t="str">
        <f>IF(([2]Dotazník!$L$10=ZDROJE!BM23)*AND([2]Dotazník!$AB$20=ZDROJE!BK23)*AND([2]Dotazník!$AB$21=ZDROJE!BJ23),ZDROJE!CI23,"chyba")</f>
        <v>chyba</v>
      </c>
      <c r="BF23" s="61" t="s">
        <v>436</v>
      </c>
      <c r="BG23" s="62">
        <v>622</v>
      </c>
      <c r="BH23" s="62" t="s">
        <v>50</v>
      </c>
      <c r="BI23" s="62" t="s">
        <v>190</v>
      </c>
      <c r="BJ23" s="62" t="s">
        <v>160</v>
      </c>
      <c r="BK23" s="62" t="s">
        <v>226</v>
      </c>
      <c r="BL23" s="62" t="s">
        <v>249</v>
      </c>
      <c r="BM23" s="63" t="s">
        <v>294</v>
      </c>
      <c r="BN23" s="62" t="s">
        <v>295</v>
      </c>
      <c r="BO23" s="62" t="s">
        <v>144</v>
      </c>
      <c r="BP23" s="64" t="str">
        <f t="shared" si="2"/>
        <v>622 Rozvoj ESF PN NV KA2 DA2.3 REK</v>
      </c>
      <c r="BQ23" s="65" t="s">
        <v>168</v>
      </c>
      <c r="BR23" s="65" t="s">
        <v>273</v>
      </c>
      <c r="BS23" s="65" t="s">
        <v>274</v>
      </c>
      <c r="BT23" s="65"/>
      <c r="BU23" s="65"/>
      <c r="BV23" s="65"/>
      <c r="BW23" s="65" t="s">
        <v>277</v>
      </c>
      <c r="BX23" s="65"/>
      <c r="BY23" s="65"/>
      <c r="BZ23" s="66">
        <v>1</v>
      </c>
      <c r="CA23" s="66">
        <v>1</v>
      </c>
      <c r="CB23" s="66">
        <v>1</v>
      </c>
      <c r="CC23" s="66"/>
      <c r="CD23" s="66"/>
      <c r="CE23" s="66"/>
      <c r="CF23" s="66">
        <v>1</v>
      </c>
      <c r="CG23" s="66"/>
      <c r="CH23" s="66"/>
      <c r="CI23" s="62" t="str">
        <f>VLOOKUP(BK23,[3]ZDROJ!$A$2:$C$20,2,0)</f>
        <v>102031</v>
      </c>
      <c r="CJ23" s="62" t="s">
        <v>192</v>
      </c>
      <c r="CK23" s="62" t="s">
        <v>193</v>
      </c>
      <c r="CL23" s="62" t="s">
        <v>52</v>
      </c>
      <c r="CM23" s="62" t="s">
        <v>194</v>
      </c>
      <c r="CN23" s="68"/>
      <c r="CO23" s="68"/>
      <c r="CQ23" s="31" t="s">
        <v>437</v>
      </c>
      <c r="CR23" s="31" t="s">
        <v>438</v>
      </c>
    </row>
    <row r="24" spans="11:96" ht="17.25" customHeight="1" x14ac:dyDescent="0.25">
      <c r="K24" s="18" t="s">
        <v>407</v>
      </c>
      <c r="L24" s="49">
        <v>46000</v>
      </c>
      <c r="M24" s="49">
        <v>320.93023255813949</v>
      </c>
      <c r="N24" s="50" t="s">
        <v>258</v>
      </c>
      <c r="V24" s="54" t="s">
        <v>439</v>
      </c>
      <c r="W24" s="54" t="s">
        <v>440</v>
      </c>
      <c r="X24" s="54"/>
      <c r="Y24" s="54"/>
      <c r="Z24" s="54"/>
      <c r="AA24" s="54"/>
      <c r="AB24" s="54"/>
      <c r="AC24" s="54"/>
      <c r="AD24" s="54"/>
      <c r="AE24" s="54"/>
      <c r="AF24" s="54"/>
      <c r="AG24" s="54"/>
      <c r="AH24" s="54"/>
      <c r="AI24" s="54"/>
      <c r="AJ24" s="54"/>
      <c r="AK24" s="55"/>
      <c r="AL24" s="54"/>
      <c r="AM24" s="55"/>
      <c r="AN24" s="56" t="str">
        <f>IF((Timesheet!$C$3=ZDROJE!$D$3)*AND(Timesheet!$J$7=$J$3),ZDROJE!V24,
(IF((Timesheet!$C$3=ZDROJE!$D$3)*AND(Timesheet!$J$7=$J$4),X24,
(IF((Timesheet!$C$3=ZDROJE!$D$3)*AND(Timesheet!$J$7=$J$5),Z24,
IF((Timesheet!$C$3=ZDROJE!$D$4)*AND(Timesheet!$J$7=$J$3),AB24,
(IF((Timesheet!$C$3=ZDROJE!$D$4)*AND(Timesheet!$J$7=$J$4),AD24,
(IF((Timesheet!$C$3=ZDROJE!$D$4)*AND(Timesheet!$J$7=$J$5),AF24,
IF((Timesheet!$C$3=ZDROJE!$D$5)*AND(Timesheet!$J$7=$J$3),AH24,
(IF((Timesheet!$C$3=ZDROJE!$D$5)*AND(Timesheet!$J$7=$J$4),AJ24,AL24))))))))))))
)</f>
        <v>Překladatel</v>
      </c>
      <c r="AO24" s="57" t="str">
        <f>IF((Timesheet!$C$3=ZDROJE!$D$3)*AND(Timesheet!$J$7=$J$3),ZDROJE!W24,
(IF((Timesheet!$C$3=ZDROJE!$D$3)*AND(Timesheet!$J$7=$J$4),Y24,
(IF((Timesheet!$C$3=ZDROJE!$D$3)*AND(Timesheet!$J$7=$J$5),AA24,
IF((Timesheet!$C$3=ZDROJE!$D$4)*AND(Timesheet!$J$7=$J$3),AC24,
(IF((Timesheet!$C$3=ZDROJE!$D$4)*AND(Timesheet!$J$7=$J$4),AE24,
(IF((Timesheet!$C$3=ZDROJE!$D$4)*AND(Timesheet!$J$7=$J$5),AG24,
IF((Timesheet!$C$3=ZDROJE!$D$5)*AND(Timesheet!$J$7=$J$3),AI24,
(IF((Timesheet!$C$3=ZDROJE!$D$5)*AND(Timesheet!$J$7=$J$4),AK24,AM24)))))))))))))</f>
        <v>1.1.1.2.1.22</v>
      </c>
      <c r="BB24" s="59">
        <f t="shared" si="0"/>
        <v>0</v>
      </c>
      <c r="BC24" s="59" t="str">
        <f>IF(([2]Dotazník!$L$10=ZDROJE!BM24)*AND([2]Dotazník!$AB$20=ZDROJE!BK24)*AND([2]Dotazník!$AB$21=ZDROJE!BJ24),ZDROJE!BP24,"chyba")</f>
        <v>chyba</v>
      </c>
      <c r="BD24" s="59">
        <f t="shared" si="1"/>
        <v>0</v>
      </c>
      <c r="BE24" s="59" t="str">
        <f>IF(([2]Dotazník!$L$10=ZDROJE!BM24)*AND([2]Dotazník!$AB$20=ZDROJE!BK24)*AND([2]Dotazník!$AB$21=ZDROJE!BJ24),ZDROJE!CI24,"chyba")</f>
        <v>chyba</v>
      </c>
      <c r="BF24" s="61" t="s">
        <v>441</v>
      </c>
      <c r="BG24" s="62">
        <v>622</v>
      </c>
      <c r="BH24" s="62" t="s">
        <v>50</v>
      </c>
      <c r="BI24" s="62" t="s">
        <v>190</v>
      </c>
      <c r="BJ24" s="62" t="s">
        <v>205</v>
      </c>
      <c r="BK24" s="62" t="s">
        <v>191</v>
      </c>
      <c r="BL24" s="62" t="s">
        <v>249</v>
      </c>
      <c r="BM24" s="63" t="s">
        <v>294</v>
      </c>
      <c r="BN24" s="62" t="s">
        <v>295</v>
      </c>
      <c r="BO24" s="62" t="s">
        <v>144</v>
      </c>
      <c r="BP24" s="64" t="str">
        <f t="shared" si="2"/>
        <v>622 Rozvoj ESF PaN ZV KA2 DA2.3 REK</v>
      </c>
      <c r="BQ24" s="65" t="s">
        <v>168</v>
      </c>
      <c r="BR24" s="65"/>
      <c r="BS24" s="65"/>
      <c r="BT24" s="65"/>
      <c r="BU24" s="65"/>
      <c r="BV24" s="65"/>
      <c r="BW24" s="65"/>
      <c r="BX24" s="65"/>
      <c r="BY24" s="65"/>
      <c r="BZ24" s="66">
        <v>1</v>
      </c>
      <c r="CA24" s="66"/>
      <c r="CB24" s="66"/>
      <c r="CC24" s="66"/>
      <c r="CD24" s="66"/>
      <c r="CE24" s="66"/>
      <c r="CF24" s="66"/>
      <c r="CG24" s="66"/>
      <c r="CH24" s="66"/>
      <c r="CI24" s="62" t="str">
        <f>VLOOKUP(BK24,[3]ZDROJ!$A$2:$C$20,2,0)</f>
        <v>102020</v>
      </c>
      <c r="CJ24" s="67" t="s">
        <v>442</v>
      </c>
      <c r="CK24" s="67"/>
      <c r="CL24" s="62" t="s">
        <v>52</v>
      </c>
      <c r="CM24" s="62" t="s">
        <v>194</v>
      </c>
      <c r="CN24" s="68"/>
      <c r="CO24" s="68"/>
      <c r="CQ24" s="31" t="s">
        <v>443</v>
      </c>
      <c r="CR24" s="31" t="s">
        <v>444</v>
      </c>
    </row>
    <row r="25" spans="11:96" ht="17.25" customHeight="1" x14ac:dyDescent="0.25">
      <c r="K25" s="18" t="s">
        <v>418</v>
      </c>
      <c r="L25" s="49">
        <v>33000</v>
      </c>
      <c r="M25" s="49">
        <v>230.23255813953486</v>
      </c>
      <c r="N25" s="50" t="s">
        <v>258</v>
      </c>
      <c r="V25" s="54" t="s">
        <v>175</v>
      </c>
      <c r="W25" s="54" t="s">
        <v>445</v>
      </c>
      <c r="X25" s="54"/>
      <c r="Y25" s="54"/>
      <c r="Z25" s="54"/>
      <c r="AA25" s="54"/>
      <c r="AB25" s="54"/>
      <c r="AC25" s="54"/>
      <c r="AD25" s="54"/>
      <c r="AE25" s="54"/>
      <c r="AF25" s="54"/>
      <c r="AG25" s="54"/>
      <c r="AH25" s="54"/>
      <c r="AI25" s="54"/>
      <c r="AJ25" s="54"/>
      <c r="AK25" s="55"/>
      <c r="AL25" s="54"/>
      <c r="AM25" s="55"/>
      <c r="AN25" s="56" t="str">
        <f>IF((Timesheet!$C$3=ZDROJE!$D$3)*AND(Timesheet!$J$7=$J$3),ZDROJE!V25,
(IF((Timesheet!$C$3=ZDROJE!$D$3)*AND(Timesheet!$J$7=$J$4),X25,
(IF((Timesheet!$C$3=ZDROJE!$D$3)*AND(Timesheet!$J$7=$J$5),Z25,
IF((Timesheet!$C$3=ZDROJE!$D$4)*AND(Timesheet!$J$7=$J$3),AB25,
(IF((Timesheet!$C$3=ZDROJE!$D$4)*AND(Timesheet!$J$7=$J$4),AD25,
(IF((Timesheet!$C$3=ZDROJE!$D$4)*AND(Timesheet!$J$7=$J$5),AF25,
IF((Timesheet!$C$3=ZDROJE!$D$5)*AND(Timesheet!$J$7=$J$3),AH25,
(IF((Timesheet!$C$3=ZDROJE!$D$5)*AND(Timesheet!$J$7=$J$4),AJ25,AL25))))))))))))
)</f>
        <v>Ředitel projektu</v>
      </c>
      <c r="AO25" s="57" t="str">
        <f>IF((Timesheet!$C$3=ZDROJE!$D$3)*AND(Timesheet!$J$7=$J$3),ZDROJE!W25,
(IF((Timesheet!$C$3=ZDROJE!$D$3)*AND(Timesheet!$J$7=$J$4),Y25,
(IF((Timesheet!$C$3=ZDROJE!$D$3)*AND(Timesheet!$J$7=$J$5),AA25,
IF((Timesheet!$C$3=ZDROJE!$D$4)*AND(Timesheet!$J$7=$J$3),AC25,
(IF((Timesheet!$C$3=ZDROJE!$D$4)*AND(Timesheet!$J$7=$J$4),AE25,
(IF((Timesheet!$C$3=ZDROJE!$D$4)*AND(Timesheet!$J$7=$J$5),AG25,
IF((Timesheet!$C$3=ZDROJE!$D$5)*AND(Timesheet!$J$7=$J$3),AI25,
(IF((Timesheet!$C$3=ZDROJE!$D$5)*AND(Timesheet!$J$7=$J$4),AK25,AM25)))))))))))))</f>
        <v>1.1.1.1.1.1</v>
      </c>
      <c r="BB25" s="59">
        <f t="shared" si="0"/>
        <v>0</v>
      </c>
      <c r="BC25" s="59" t="str">
        <f>IF(([2]Dotazník!$L$10=ZDROJE!BM25)*AND([2]Dotazník!$AB$20=ZDROJE!BK25)*AND([2]Dotazník!$AB$21=ZDROJE!BJ25),ZDROJE!BP25,"chyba")</f>
        <v>chyba</v>
      </c>
      <c r="BD25" s="59">
        <f t="shared" si="1"/>
        <v>0</v>
      </c>
      <c r="BE25" s="59" t="str">
        <f>IF(([2]Dotazník!$L$10=ZDROJE!BM25)*AND([2]Dotazník!$AB$20=ZDROJE!BK25)*AND([2]Dotazník!$AB$21=ZDROJE!BJ25),ZDROJE!CI25,"chyba")</f>
        <v>chyba</v>
      </c>
      <c r="BF25" s="61" t="s">
        <v>446</v>
      </c>
      <c r="BG25" s="62">
        <v>622</v>
      </c>
      <c r="BH25" s="62" t="s">
        <v>50</v>
      </c>
      <c r="BI25" s="62" t="s">
        <v>190</v>
      </c>
      <c r="BJ25" s="62" t="s">
        <v>205</v>
      </c>
      <c r="BK25" s="62" t="s">
        <v>191</v>
      </c>
      <c r="BL25" s="62" t="s">
        <v>249</v>
      </c>
      <c r="BM25" s="63" t="s">
        <v>294</v>
      </c>
      <c r="BN25" s="62" t="s">
        <v>295</v>
      </c>
      <c r="BO25" s="62" t="s">
        <v>136</v>
      </c>
      <c r="BP25" s="64" t="str">
        <f t="shared" si="2"/>
        <v>622 Rozvoj ESF PaN ZV KA2 DA2.3 EF</v>
      </c>
      <c r="BQ25" s="65"/>
      <c r="BR25" s="65" t="s">
        <v>273</v>
      </c>
      <c r="BS25" s="65"/>
      <c r="BT25" s="65"/>
      <c r="BU25" s="65"/>
      <c r="BV25" s="65"/>
      <c r="BW25" s="65"/>
      <c r="BX25" s="65"/>
      <c r="BY25" s="65"/>
      <c r="BZ25" s="66">
        <v>1</v>
      </c>
      <c r="CA25" s="66">
        <v>1</v>
      </c>
      <c r="CB25" s="66"/>
      <c r="CC25" s="66"/>
      <c r="CD25" s="66"/>
      <c r="CE25" s="66"/>
      <c r="CF25" s="66"/>
      <c r="CG25" s="66"/>
      <c r="CH25" s="66"/>
      <c r="CI25" s="62" t="str">
        <f>VLOOKUP(BK25,[3]ZDROJ!$A$2:$C$20,2,0)</f>
        <v>102020</v>
      </c>
      <c r="CJ25" s="72"/>
      <c r="CK25" s="72"/>
      <c r="CL25" s="72"/>
      <c r="CM25" s="72"/>
      <c r="CN25" s="68"/>
      <c r="CO25" s="68"/>
      <c r="CQ25" s="31" t="s">
        <v>447</v>
      </c>
      <c r="CR25" s="31" t="s">
        <v>448</v>
      </c>
    </row>
    <row r="26" spans="11:96" ht="17.25" customHeight="1" x14ac:dyDescent="0.25">
      <c r="K26" s="18" t="s">
        <v>175</v>
      </c>
      <c r="L26" s="49">
        <v>66000</v>
      </c>
      <c r="M26" s="49">
        <v>460.46511627906972</v>
      </c>
      <c r="N26" s="50" t="s">
        <v>449</v>
      </c>
      <c r="V26" s="54" t="s">
        <v>54</v>
      </c>
      <c r="W26" s="54" t="s">
        <v>55</v>
      </c>
      <c r="X26" s="54"/>
      <c r="Y26" s="54"/>
      <c r="Z26" s="54"/>
      <c r="AA26" s="54"/>
      <c r="AB26" s="54"/>
      <c r="AC26" s="54"/>
      <c r="AD26" s="54"/>
      <c r="AE26" s="54"/>
      <c r="AF26" s="54"/>
      <c r="AG26" s="54"/>
      <c r="AH26" s="54"/>
      <c r="AI26" s="54"/>
      <c r="AJ26" s="54"/>
      <c r="AK26" s="55"/>
      <c r="AL26" s="54"/>
      <c r="AM26" s="55"/>
      <c r="AN26" s="56" t="str">
        <f>IF((Timesheet!$C$3=ZDROJE!$D$3)*AND(Timesheet!$J$7=$J$3),ZDROJE!V26,
(IF((Timesheet!$C$3=ZDROJE!$D$3)*AND(Timesheet!$J$7=$J$4),X26,
(IF((Timesheet!$C$3=ZDROJE!$D$3)*AND(Timesheet!$J$7=$J$5),Z26,
IF((Timesheet!$C$3=ZDROJE!$D$4)*AND(Timesheet!$J$7=$J$3),AB26,
(IF((Timesheet!$C$3=ZDROJE!$D$4)*AND(Timesheet!$J$7=$J$4),AD26,
(IF((Timesheet!$C$3=ZDROJE!$D$4)*AND(Timesheet!$J$7=$J$5),AF26,
IF((Timesheet!$C$3=ZDROJE!$D$5)*AND(Timesheet!$J$7=$J$3),AH26,
(IF((Timesheet!$C$3=ZDROJE!$D$5)*AND(Timesheet!$J$7=$J$4),AJ26,AL26))))))))))))
)</f>
        <v>Projektový a finanční manažer 2</v>
      </c>
      <c r="AO26" s="57" t="str">
        <f>IF((Timesheet!$C$3=ZDROJE!$D$3)*AND(Timesheet!$J$7=$J$3),ZDROJE!W26,
(IF((Timesheet!$C$3=ZDROJE!$D$3)*AND(Timesheet!$J$7=$J$4),Y26,
(IF((Timesheet!$C$3=ZDROJE!$D$3)*AND(Timesheet!$J$7=$J$5),AA26,
IF((Timesheet!$C$3=ZDROJE!$D$4)*AND(Timesheet!$J$7=$J$3),AC26,
(IF((Timesheet!$C$3=ZDROJE!$D$4)*AND(Timesheet!$J$7=$J$4),AE26,
(IF((Timesheet!$C$3=ZDROJE!$D$4)*AND(Timesheet!$J$7=$J$5),AG26,
IF((Timesheet!$C$3=ZDROJE!$D$5)*AND(Timesheet!$J$7=$J$3),AI26,
(IF((Timesheet!$C$3=ZDROJE!$D$5)*AND(Timesheet!$J$7=$J$4),AK26,AM26)))))))))))))</f>
        <v>1.1.1.1.1.2</v>
      </c>
      <c r="BB26" s="59">
        <f t="shared" si="0"/>
        <v>0</v>
      </c>
      <c r="BC26" s="59" t="str">
        <f>IF(([2]Dotazník!$L$10=ZDROJE!BM26)*AND([2]Dotazník!$AB$20=ZDROJE!BK26)*AND([2]Dotazník!$AB$21=ZDROJE!BJ26),ZDROJE!BP26,"chyba")</f>
        <v>chyba</v>
      </c>
      <c r="BD26" s="59">
        <f t="shared" si="1"/>
        <v>0</v>
      </c>
      <c r="BE26" s="59" t="str">
        <f>IF(([2]Dotazník!$L$10=ZDROJE!BM26)*AND([2]Dotazník!$AB$20=ZDROJE!BK26)*AND([2]Dotazník!$AB$21=ZDROJE!BJ26),ZDROJE!CI26,"chyba")</f>
        <v>chyba</v>
      </c>
      <c r="BF26" s="61" t="s">
        <v>450</v>
      </c>
      <c r="BG26" s="62">
        <v>622</v>
      </c>
      <c r="BH26" s="62" t="s">
        <v>50</v>
      </c>
      <c r="BI26" s="62" t="s">
        <v>190</v>
      </c>
      <c r="BJ26" s="62" t="s">
        <v>205</v>
      </c>
      <c r="BK26" s="62" t="s">
        <v>191</v>
      </c>
      <c r="BL26" s="62" t="s">
        <v>249</v>
      </c>
      <c r="BM26" s="63" t="s">
        <v>294</v>
      </c>
      <c r="BN26" s="62" t="s">
        <v>295</v>
      </c>
      <c r="BO26" s="62" t="s">
        <v>137</v>
      </c>
      <c r="BP26" s="64" t="str">
        <f t="shared" si="2"/>
        <v>622 Rozvoj ESF PaN ZV KA2 DA2.3 FF</v>
      </c>
      <c r="BQ26" s="65"/>
      <c r="BR26" s="65"/>
      <c r="BS26" s="65" t="s">
        <v>274</v>
      </c>
      <c r="BT26" s="65"/>
      <c r="BU26" s="65"/>
      <c r="BV26" s="65"/>
      <c r="BW26" s="65"/>
      <c r="BX26" s="65"/>
      <c r="BY26" s="65"/>
      <c r="BZ26" s="66">
        <v>1</v>
      </c>
      <c r="CA26" s="66"/>
      <c r="CB26" s="66">
        <v>1</v>
      </c>
      <c r="CC26" s="66"/>
      <c r="CD26" s="66"/>
      <c r="CE26" s="66"/>
      <c r="CF26" s="66"/>
      <c r="CG26" s="66"/>
      <c r="CH26" s="66"/>
      <c r="CI26" s="62" t="str">
        <f>VLOOKUP(BK26,[3]ZDROJ!$A$2:$C$20,2,0)</f>
        <v>102020</v>
      </c>
      <c r="CJ26" s="72"/>
      <c r="CK26" s="72"/>
      <c r="CL26" s="72"/>
      <c r="CM26" s="72"/>
      <c r="CN26" s="68"/>
      <c r="CO26" s="68"/>
      <c r="CQ26" s="31" t="s">
        <v>451</v>
      </c>
      <c r="CR26" s="31" t="s">
        <v>452</v>
      </c>
    </row>
    <row r="27" spans="11:96" ht="17.25" customHeight="1" x14ac:dyDescent="0.25">
      <c r="K27" s="18" t="s">
        <v>453</v>
      </c>
      <c r="L27" s="49">
        <v>63000</v>
      </c>
      <c r="M27" s="49">
        <v>439.53488372093022</v>
      </c>
      <c r="N27" s="50" t="s">
        <v>454</v>
      </c>
      <c r="V27" s="54" t="s">
        <v>455</v>
      </c>
      <c r="W27" s="54" t="s">
        <v>456</v>
      </c>
      <c r="X27" s="54"/>
      <c r="Y27" s="54"/>
      <c r="Z27" s="54"/>
      <c r="AA27" s="54"/>
      <c r="AB27" s="54"/>
      <c r="AC27" s="54"/>
      <c r="AD27" s="54"/>
      <c r="AE27" s="54"/>
      <c r="AF27" s="54"/>
      <c r="AG27" s="54"/>
      <c r="AH27" s="54"/>
      <c r="AI27" s="54"/>
      <c r="AJ27" s="54"/>
      <c r="AK27" s="55"/>
      <c r="AL27" s="54"/>
      <c r="AM27" s="55"/>
      <c r="AN27" s="56" t="str">
        <f>IF((Timesheet!$C$3=ZDROJE!$D$3)*AND(Timesheet!$J$7=$J$3),ZDROJE!V27,
(IF((Timesheet!$C$3=ZDROJE!$D$3)*AND(Timesheet!$J$7=$J$4),X27,
(IF((Timesheet!$C$3=ZDROJE!$D$3)*AND(Timesheet!$J$7=$J$5),Z27,
IF((Timesheet!$C$3=ZDROJE!$D$4)*AND(Timesheet!$J$7=$J$3),AB27,
(IF((Timesheet!$C$3=ZDROJE!$D$4)*AND(Timesheet!$J$7=$J$4),AD27,
(IF((Timesheet!$C$3=ZDROJE!$D$4)*AND(Timesheet!$J$7=$J$5),AF27,
IF((Timesheet!$C$3=ZDROJE!$D$5)*AND(Timesheet!$J$7=$J$3),AH27,
(IF((Timesheet!$C$3=ZDROJE!$D$5)*AND(Timesheet!$J$7=$J$4),AJ27,AL27))))))))))))
)</f>
        <v>Personalista</v>
      </c>
      <c r="AO27" s="57" t="str">
        <f>IF((Timesheet!$C$3=ZDROJE!$D$3)*AND(Timesheet!$J$7=$J$3),ZDROJE!W27,
(IF((Timesheet!$C$3=ZDROJE!$D$3)*AND(Timesheet!$J$7=$J$4),Y27,
(IF((Timesheet!$C$3=ZDROJE!$D$3)*AND(Timesheet!$J$7=$J$5),AA27,
IF((Timesheet!$C$3=ZDROJE!$D$4)*AND(Timesheet!$J$7=$J$3),AC27,
(IF((Timesheet!$C$3=ZDROJE!$D$4)*AND(Timesheet!$J$7=$J$4),AE27,
(IF((Timesheet!$C$3=ZDROJE!$D$4)*AND(Timesheet!$J$7=$J$5),AG27,
IF((Timesheet!$C$3=ZDROJE!$D$5)*AND(Timesheet!$J$7=$J$3),AI27,
(IF((Timesheet!$C$3=ZDROJE!$D$5)*AND(Timesheet!$J$7=$J$4),AK27,AM27)))))))))))))</f>
        <v>1.1.1.1.1.3</v>
      </c>
      <c r="BB27" s="59">
        <f t="shared" si="0"/>
        <v>0</v>
      </c>
      <c r="BC27" s="59" t="str">
        <f>IF(([2]Dotazník!$L$10=ZDROJE!BM27)*AND([2]Dotazník!$AB$20=ZDROJE!BK27)*AND([2]Dotazník!$AB$21=ZDROJE!BJ27),ZDROJE!BP27,"chyba")</f>
        <v>chyba</v>
      </c>
      <c r="BD27" s="59">
        <f t="shared" si="1"/>
        <v>0</v>
      </c>
      <c r="BE27" s="59" t="str">
        <f>IF(([2]Dotazník!$L$10=ZDROJE!BM27)*AND([2]Dotazník!$AB$20=ZDROJE!BK27)*AND([2]Dotazník!$AB$21=ZDROJE!BJ27),ZDROJE!CI27,"chyba")</f>
        <v>chyba</v>
      </c>
      <c r="BF27" s="61" t="s">
        <v>457</v>
      </c>
      <c r="BG27" s="62">
        <v>622</v>
      </c>
      <c r="BH27" s="62" t="s">
        <v>50</v>
      </c>
      <c r="BI27" s="62" t="s">
        <v>190</v>
      </c>
      <c r="BJ27" s="62" t="s">
        <v>205</v>
      </c>
      <c r="BK27" s="62" t="s">
        <v>191</v>
      </c>
      <c r="BL27" s="62" t="s">
        <v>249</v>
      </c>
      <c r="BM27" s="63" t="s">
        <v>294</v>
      </c>
      <c r="BN27" s="62" t="s">
        <v>295</v>
      </c>
      <c r="BO27" s="62" t="s">
        <v>141</v>
      </c>
      <c r="BP27" s="64" t="str">
        <f t="shared" si="2"/>
        <v>622 Rozvoj ESF PaN ZV KA2 DA2.3 TF</v>
      </c>
      <c r="BQ27" s="65"/>
      <c r="BR27" s="65"/>
      <c r="BS27" s="65"/>
      <c r="BT27" s="65"/>
      <c r="BU27" s="65"/>
      <c r="BV27" s="65"/>
      <c r="BW27" s="65" t="s">
        <v>277</v>
      </c>
      <c r="BX27" s="65"/>
      <c r="BY27" s="65"/>
      <c r="BZ27" s="66">
        <v>1</v>
      </c>
      <c r="CA27" s="66"/>
      <c r="CB27" s="66"/>
      <c r="CC27" s="66"/>
      <c r="CD27" s="66"/>
      <c r="CE27" s="66"/>
      <c r="CF27" s="66">
        <v>1</v>
      </c>
      <c r="CG27" s="66"/>
      <c r="CH27" s="66"/>
      <c r="CI27" s="62" t="str">
        <f>VLOOKUP(BK27,[3]ZDROJ!$A$2:$C$20,2,0)</f>
        <v>102020</v>
      </c>
      <c r="CJ27" s="72"/>
      <c r="CK27" s="72"/>
      <c r="CL27" s="72"/>
      <c r="CM27" s="72"/>
      <c r="CN27" s="68"/>
      <c r="CO27" s="68"/>
      <c r="CQ27" s="31" t="s">
        <v>458</v>
      </c>
      <c r="CR27" s="31" t="s">
        <v>459</v>
      </c>
    </row>
    <row r="28" spans="11:96" ht="17.25" customHeight="1" x14ac:dyDescent="0.25">
      <c r="K28" s="18" t="s">
        <v>460</v>
      </c>
      <c r="L28" s="49">
        <v>43000</v>
      </c>
      <c r="M28" s="49">
        <v>300</v>
      </c>
      <c r="N28" s="50" t="s">
        <v>461</v>
      </c>
      <c r="V28" s="54" t="s">
        <v>57</v>
      </c>
      <c r="W28" s="54" t="s">
        <v>58</v>
      </c>
      <c r="X28" s="54"/>
      <c r="Y28" s="54"/>
      <c r="Z28" s="54"/>
      <c r="AA28" s="54"/>
      <c r="AB28" s="54"/>
      <c r="AC28" s="54"/>
      <c r="AD28" s="54"/>
      <c r="AE28" s="54"/>
      <c r="AF28" s="54"/>
      <c r="AG28" s="54"/>
      <c r="AH28" s="54"/>
      <c r="AI28" s="54"/>
      <c r="AJ28" s="54"/>
      <c r="AK28" s="55"/>
      <c r="AL28" s="54"/>
      <c r="AM28" s="55"/>
      <c r="AN28" s="56" t="str">
        <f>IF((Timesheet!$C$3=ZDROJE!$D$3)*AND(Timesheet!$J$7=$J$3),ZDROJE!V28,
(IF((Timesheet!$C$3=ZDROJE!$D$3)*AND(Timesheet!$J$7=$J$4),X28,
(IF((Timesheet!$C$3=ZDROJE!$D$3)*AND(Timesheet!$J$7=$J$5),Z28,
IF((Timesheet!$C$3=ZDROJE!$D$4)*AND(Timesheet!$J$7=$J$3),AB28,
(IF((Timesheet!$C$3=ZDROJE!$D$4)*AND(Timesheet!$J$7=$J$4),AD28,
(IF((Timesheet!$C$3=ZDROJE!$D$4)*AND(Timesheet!$J$7=$J$5),AF28,
IF((Timesheet!$C$3=ZDROJE!$D$5)*AND(Timesheet!$J$7=$J$3),AH28,
(IF((Timesheet!$C$3=ZDROJE!$D$5)*AND(Timesheet!$J$7=$J$4),AJ28,AL28))))))))))))
)</f>
        <v>Fakultní koordinátor 2</v>
      </c>
      <c r="AO28" s="57" t="str">
        <f>IF((Timesheet!$C$3=ZDROJE!$D$3)*AND(Timesheet!$J$7=$J$3),ZDROJE!W28,
(IF((Timesheet!$C$3=ZDROJE!$D$3)*AND(Timesheet!$J$7=$J$4),Y28,
(IF((Timesheet!$C$3=ZDROJE!$D$3)*AND(Timesheet!$J$7=$J$5),AA28,
IF((Timesheet!$C$3=ZDROJE!$D$4)*AND(Timesheet!$J$7=$J$3),AC28,
(IF((Timesheet!$C$3=ZDROJE!$D$4)*AND(Timesheet!$J$7=$J$4),AE28,
(IF((Timesheet!$C$3=ZDROJE!$D$4)*AND(Timesheet!$J$7=$J$5),AG28,
IF((Timesheet!$C$3=ZDROJE!$D$5)*AND(Timesheet!$J$7=$J$3),AI28,
(IF((Timesheet!$C$3=ZDROJE!$D$5)*AND(Timesheet!$J$7=$J$4),AK28,AM28)))))))))))))</f>
        <v>1.1.1.1.1.4</v>
      </c>
      <c r="BB28" s="59">
        <f t="shared" si="0"/>
        <v>0</v>
      </c>
      <c r="BC28" s="59" t="str">
        <f>IF(([2]Dotazník!$L$10=ZDROJE!BM28)*AND([2]Dotazník!$AB$20=ZDROJE!BK28)*AND([2]Dotazník!$AB$21=ZDROJE!BJ28),ZDROJE!BP28,"chyba")</f>
        <v>chyba</v>
      </c>
      <c r="BD28" s="59">
        <f t="shared" si="1"/>
        <v>0</v>
      </c>
      <c r="BE28" s="59" t="str">
        <f>IF(([2]Dotazník!$L$10=ZDROJE!BM28)*AND([2]Dotazník!$AB$20=ZDROJE!BK28)*AND([2]Dotazník!$AB$21=ZDROJE!BJ28),ZDROJE!CI28,"chyba")</f>
        <v>chyba</v>
      </c>
      <c r="BF28" s="61" t="s">
        <v>462</v>
      </c>
      <c r="BG28" s="62">
        <v>622</v>
      </c>
      <c r="BH28" s="62" t="s">
        <v>50</v>
      </c>
      <c r="BI28" s="62" t="s">
        <v>190</v>
      </c>
      <c r="BJ28" s="62" t="s">
        <v>160</v>
      </c>
      <c r="BK28" s="62" t="s">
        <v>191</v>
      </c>
      <c r="BL28" s="62" t="s">
        <v>249</v>
      </c>
      <c r="BM28" s="63" t="s">
        <v>310</v>
      </c>
      <c r="BN28" s="62" t="s">
        <v>311</v>
      </c>
      <c r="BO28" s="62" t="s">
        <v>136</v>
      </c>
      <c r="BP28" s="64" t="str">
        <f t="shared" si="2"/>
        <v>622 Rozvoj ESF PN ZV KA2 DA2.4 EF</v>
      </c>
      <c r="BQ28" s="65"/>
      <c r="BR28" s="65" t="s">
        <v>273</v>
      </c>
      <c r="BS28" s="65"/>
      <c r="BT28" s="65"/>
      <c r="BU28" s="65"/>
      <c r="BV28" s="65"/>
      <c r="BW28" s="65"/>
      <c r="BX28" s="65"/>
      <c r="BY28" s="65"/>
      <c r="BZ28" s="66">
        <v>1</v>
      </c>
      <c r="CA28" s="66">
        <v>1</v>
      </c>
      <c r="CB28" s="66"/>
      <c r="CC28" s="66"/>
      <c r="CD28" s="66"/>
      <c r="CE28" s="66"/>
      <c r="CF28" s="66"/>
      <c r="CG28" s="66"/>
      <c r="CH28" s="66"/>
      <c r="CI28" s="62" t="str">
        <f>VLOOKUP(BK28,[3]ZDROJ!$A$2:$C$20,2,0)</f>
        <v>102020</v>
      </c>
      <c r="CJ28" s="62" t="s">
        <v>192</v>
      </c>
      <c r="CK28" s="62" t="s">
        <v>193</v>
      </c>
      <c r="CL28" s="62" t="s">
        <v>52</v>
      </c>
      <c r="CM28" s="62" t="s">
        <v>194</v>
      </c>
      <c r="CN28" s="68"/>
      <c r="CO28" s="68"/>
      <c r="CQ28" s="31" t="s">
        <v>463</v>
      </c>
      <c r="CR28" s="31" t="s">
        <v>255</v>
      </c>
    </row>
    <row r="29" spans="11:96" ht="17.25" customHeight="1" x14ac:dyDescent="0.25">
      <c r="K29" s="18" t="s">
        <v>54</v>
      </c>
      <c r="L29" s="49">
        <v>35000</v>
      </c>
      <c r="M29" s="49">
        <v>244.18604651162789</v>
      </c>
      <c r="N29" s="50" t="s">
        <v>461</v>
      </c>
      <c r="V29" s="54" t="s">
        <v>464</v>
      </c>
      <c r="W29" s="54" t="s">
        <v>465</v>
      </c>
      <c r="X29" s="54"/>
      <c r="Y29" s="54"/>
      <c r="Z29" s="54"/>
      <c r="AA29" s="54"/>
      <c r="AB29" s="54"/>
      <c r="AC29" s="54"/>
      <c r="AD29" s="54"/>
      <c r="AE29" s="54"/>
      <c r="AF29" s="54"/>
      <c r="AG29" s="54"/>
      <c r="AH29" s="54"/>
      <c r="AI29" s="54"/>
      <c r="AJ29" s="54"/>
      <c r="AK29" s="55"/>
      <c r="AL29" s="54"/>
      <c r="AM29" s="55"/>
      <c r="AN29" s="56" t="str">
        <f>IF((Timesheet!$C$3=ZDROJE!$D$3)*AND(Timesheet!$J$7=$J$3),ZDROJE!V29,
(IF((Timesheet!$C$3=ZDROJE!$D$3)*AND(Timesheet!$J$7=$J$4),X29,
(IF((Timesheet!$C$3=ZDROJE!$D$3)*AND(Timesheet!$J$7=$J$5),Z29,
IF((Timesheet!$C$3=ZDROJE!$D$4)*AND(Timesheet!$J$7=$J$3),AB29,
(IF((Timesheet!$C$3=ZDROJE!$D$4)*AND(Timesheet!$J$7=$J$4),AD29,
(IF((Timesheet!$C$3=ZDROJE!$D$4)*AND(Timesheet!$J$7=$J$5),AF29,
IF((Timesheet!$C$3=ZDROJE!$D$5)*AND(Timesheet!$J$7=$J$3),AH29,
(IF((Timesheet!$C$3=ZDROJE!$D$5)*AND(Timesheet!$J$7=$J$4),AJ29,AL29))))))))))))
)</f>
        <v>Fakultní koordinátor 1</v>
      </c>
      <c r="AO29" s="57" t="str">
        <f>IF((Timesheet!$C$3=ZDROJE!$D$3)*AND(Timesheet!$J$7=$J$3),ZDROJE!W29,
(IF((Timesheet!$C$3=ZDROJE!$D$3)*AND(Timesheet!$J$7=$J$4),Y29,
(IF((Timesheet!$C$3=ZDROJE!$D$3)*AND(Timesheet!$J$7=$J$5),AA29,
IF((Timesheet!$C$3=ZDROJE!$D$4)*AND(Timesheet!$J$7=$J$3),AC29,
(IF((Timesheet!$C$3=ZDROJE!$D$4)*AND(Timesheet!$J$7=$J$4),AE29,
(IF((Timesheet!$C$3=ZDROJE!$D$4)*AND(Timesheet!$J$7=$J$5),AG29,
IF((Timesheet!$C$3=ZDROJE!$D$5)*AND(Timesheet!$J$7=$J$3),AI29,
(IF((Timesheet!$C$3=ZDROJE!$D$5)*AND(Timesheet!$J$7=$J$4),AK29,AM29)))))))))))))</f>
        <v>1.1.1.1.1.5</v>
      </c>
      <c r="BB29" s="59">
        <f t="shared" si="0"/>
        <v>0</v>
      </c>
      <c r="BC29" s="59" t="str">
        <f>IF(([2]Dotazník!$L$10=ZDROJE!BM29)*AND([2]Dotazník!$AB$20=ZDROJE!BK29)*AND([2]Dotazník!$AB$21=ZDROJE!BJ29),ZDROJE!BP29,"chyba")</f>
        <v>chyba</v>
      </c>
      <c r="BD29" s="59">
        <f t="shared" si="1"/>
        <v>0</v>
      </c>
      <c r="BE29" s="59" t="str">
        <f>IF(([2]Dotazník!$L$10=ZDROJE!BM29)*AND([2]Dotazník!$AB$20=ZDROJE!BK29)*AND([2]Dotazník!$AB$21=ZDROJE!BJ29),ZDROJE!CI29,"chyba")</f>
        <v>chyba</v>
      </c>
      <c r="BF29" s="61" t="s">
        <v>466</v>
      </c>
      <c r="BG29" s="62">
        <v>622</v>
      </c>
      <c r="BH29" s="62" t="s">
        <v>50</v>
      </c>
      <c r="BI29" s="62" t="s">
        <v>190</v>
      </c>
      <c r="BJ29" s="62" t="s">
        <v>160</v>
      </c>
      <c r="BK29" s="62" t="s">
        <v>226</v>
      </c>
      <c r="BL29" s="62" t="s">
        <v>249</v>
      </c>
      <c r="BM29" s="63" t="s">
        <v>310</v>
      </c>
      <c r="BN29" s="62" t="s">
        <v>311</v>
      </c>
      <c r="BO29" s="62" t="s">
        <v>136</v>
      </c>
      <c r="BP29" s="64" t="str">
        <f t="shared" si="2"/>
        <v>622 Rozvoj ESF PN NV KA2 DA2.4 EF</v>
      </c>
      <c r="BQ29" s="65"/>
      <c r="BR29" s="65" t="s">
        <v>273</v>
      </c>
      <c r="BS29" s="65"/>
      <c r="BT29" s="65"/>
      <c r="BU29" s="65"/>
      <c r="BV29" s="65"/>
      <c r="BW29" s="65"/>
      <c r="BX29" s="65"/>
      <c r="BY29" s="65"/>
      <c r="BZ29" s="66">
        <v>1</v>
      </c>
      <c r="CA29" s="66">
        <v>1</v>
      </c>
      <c r="CB29" s="66"/>
      <c r="CC29" s="66"/>
      <c r="CD29" s="66"/>
      <c r="CE29" s="66"/>
      <c r="CF29" s="66"/>
      <c r="CG29" s="66"/>
      <c r="CH29" s="66"/>
      <c r="CI29" s="62" t="str">
        <f>VLOOKUP(BK29,[3]ZDROJ!$A$2:$C$20,2,0)</f>
        <v>102031</v>
      </c>
      <c r="CJ29" s="62" t="s">
        <v>192</v>
      </c>
      <c r="CK29" s="62" t="s">
        <v>193</v>
      </c>
      <c r="CL29" s="62" t="s">
        <v>52</v>
      </c>
      <c r="CM29" s="62" t="s">
        <v>194</v>
      </c>
      <c r="CN29" s="68"/>
      <c r="CO29" s="68"/>
      <c r="CQ29" s="31" t="s">
        <v>467</v>
      </c>
      <c r="CR29" s="31" t="s">
        <v>468</v>
      </c>
    </row>
    <row r="30" spans="11:96" ht="17.25" customHeight="1" x14ac:dyDescent="0.25">
      <c r="K30" s="18" t="s">
        <v>464</v>
      </c>
      <c r="L30" s="49">
        <v>41000</v>
      </c>
      <c r="M30" s="49">
        <v>286.04651162790697</v>
      </c>
      <c r="N30" s="50" t="s">
        <v>469</v>
      </c>
      <c r="V30" s="54" t="s">
        <v>306</v>
      </c>
      <c r="W30" s="54" t="s">
        <v>470</v>
      </c>
      <c r="X30" s="54"/>
      <c r="Y30" s="54"/>
      <c r="Z30" s="54"/>
      <c r="AA30" s="54"/>
      <c r="AB30" s="54"/>
      <c r="AC30" s="54"/>
      <c r="AD30" s="54"/>
      <c r="AE30" s="54"/>
      <c r="AF30" s="54"/>
      <c r="AG30" s="54"/>
      <c r="AH30" s="54"/>
      <c r="AI30" s="54"/>
      <c r="AJ30" s="54"/>
      <c r="AK30" s="55"/>
      <c r="AL30" s="54"/>
      <c r="AM30" s="55"/>
      <c r="AN30" s="56" t="str">
        <f>IF((Timesheet!$C$3=ZDROJE!$D$3)*AND(Timesheet!$J$7=$J$3),ZDROJE!V30,
(IF((Timesheet!$C$3=ZDROJE!$D$3)*AND(Timesheet!$J$7=$J$4),X30,
(IF((Timesheet!$C$3=ZDROJE!$D$3)*AND(Timesheet!$J$7=$J$5),Z30,
IF((Timesheet!$C$3=ZDROJE!$D$4)*AND(Timesheet!$J$7=$J$3),AB30,
(IF((Timesheet!$C$3=ZDROJE!$D$4)*AND(Timesheet!$J$7=$J$4),AD30,
(IF((Timesheet!$C$3=ZDROJE!$D$4)*AND(Timesheet!$J$7=$J$5),AF30,
IF((Timesheet!$C$3=ZDROJE!$D$5)*AND(Timesheet!$J$7=$J$3),AH30,
(IF((Timesheet!$C$3=ZDROJE!$D$5)*AND(Timesheet!$J$7=$J$4),AJ30,AL30))))))))))))
)</f>
        <v>Administrativní síla</v>
      </c>
      <c r="AO30" s="57" t="str">
        <f>IF((Timesheet!$C$3=ZDROJE!$D$3)*AND(Timesheet!$J$7=$J$3),ZDROJE!W30,
(IF((Timesheet!$C$3=ZDROJE!$D$3)*AND(Timesheet!$J$7=$J$4),Y30,
(IF((Timesheet!$C$3=ZDROJE!$D$3)*AND(Timesheet!$J$7=$J$5),AA30,
IF((Timesheet!$C$3=ZDROJE!$D$4)*AND(Timesheet!$J$7=$J$3),AC30,
(IF((Timesheet!$C$3=ZDROJE!$D$4)*AND(Timesheet!$J$7=$J$4),AE30,
(IF((Timesheet!$C$3=ZDROJE!$D$4)*AND(Timesheet!$J$7=$J$5),AG30,
IF((Timesheet!$C$3=ZDROJE!$D$5)*AND(Timesheet!$J$7=$J$3),AI30,
(IF((Timesheet!$C$3=ZDROJE!$D$5)*AND(Timesheet!$J$7=$J$4),AK30,AM30)))))))))))))</f>
        <v>1.1.1.1.1.6</v>
      </c>
      <c r="BB30" s="59">
        <f t="shared" si="0"/>
        <v>0</v>
      </c>
      <c r="BC30" s="59" t="str">
        <f>IF(([2]Dotazník!$L$10=ZDROJE!BM30)*AND([2]Dotazník!$AB$20=ZDROJE!BK30)*AND([2]Dotazník!$AB$21=ZDROJE!BJ30),ZDROJE!BP30,"chyba")</f>
        <v>chyba</v>
      </c>
      <c r="BD30" s="59">
        <f t="shared" si="1"/>
        <v>0</v>
      </c>
      <c r="BE30" s="59" t="str">
        <f>IF(([2]Dotazník!$L$10=ZDROJE!BM30)*AND([2]Dotazník!$AB$20=ZDROJE!BK30)*AND([2]Dotazník!$AB$21=ZDROJE!BJ30),ZDROJE!CI30,"chyba")</f>
        <v>chyba</v>
      </c>
      <c r="BF30" s="61" t="s">
        <v>471</v>
      </c>
      <c r="BG30" s="62">
        <v>622</v>
      </c>
      <c r="BH30" s="62" t="s">
        <v>50</v>
      </c>
      <c r="BI30" s="62" t="s">
        <v>190</v>
      </c>
      <c r="BJ30" s="62" t="s">
        <v>205</v>
      </c>
      <c r="BK30" s="62" t="s">
        <v>191</v>
      </c>
      <c r="BL30" s="62" t="s">
        <v>249</v>
      </c>
      <c r="BM30" s="63" t="s">
        <v>310</v>
      </c>
      <c r="BN30" s="62" t="s">
        <v>311</v>
      </c>
      <c r="BO30" s="62" t="s">
        <v>136</v>
      </c>
      <c r="BP30" s="64" t="str">
        <f t="shared" si="2"/>
        <v>622 Rozvoj ESF PaN ZV KA2 DA2.4 EF</v>
      </c>
      <c r="BQ30" s="65"/>
      <c r="BR30" s="65" t="s">
        <v>273</v>
      </c>
      <c r="BS30" s="65"/>
      <c r="BT30" s="65"/>
      <c r="BU30" s="65"/>
      <c r="BV30" s="65"/>
      <c r="BW30" s="65"/>
      <c r="BX30" s="65"/>
      <c r="BY30" s="65"/>
      <c r="BZ30" s="66">
        <v>1</v>
      </c>
      <c r="CA30" s="66">
        <v>1</v>
      </c>
      <c r="CB30" s="66"/>
      <c r="CC30" s="66"/>
      <c r="CD30" s="66"/>
      <c r="CE30" s="66"/>
      <c r="CF30" s="66"/>
      <c r="CG30" s="66"/>
      <c r="CH30" s="66"/>
      <c r="CI30" s="62" t="str">
        <f>VLOOKUP(BK30,[3]ZDROJ!$A$2:$C$20,2,0)</f>
        <v>102020</v>
      </c>
      <c r="CJ30" s="72"/>
      <c r="CK30" s="72"/>
      <c r="CL30" s="72"/>
      <c r="CM30" s="72"/>
      <c r="CN30" s="68"/>
      <c r="CO30" s="68"/>
      <c r="CQ30" s="31" t="s">
        <v>472</v>
      </c>
      <c r="CR30" s="31" t="s">
        <v>473</v>
      </c>
    </row>
    <row r="31" spans="11:96" ht="17.25" customHeight="1" x14ac:dyDescent="0.25">
      <c r="K31" s="18" t="s">
        <v>57</v>
      </c>
      <c r="L31" s="49">
        <v>35000</v>
      </c>
      <c r="M31" s="49">
        <v>244.18604651162789</v>
      </c>
      <c r="N31" s="50" t="s">
        <v>469</v>
      </c>
      <c r="V31" s="54" t="s">
        <v>453</v>
      </c>
      <c r="W31" s="54" t="s">
        <v>474</v>
      </c>
      <c r="X31" s="54"/>
      <c r="Y31" s="54"/>
      <c r="Z31" s="54"/>
      <c r="AA31" s="54"/>
      <c r="AB31" s="54"/>
      <c r="AC31" s="54"/>
      <c r="AD31" s="54"/>
      <c r="AE31" s="54"/>
      <c r="AF31" s="54"/>
      <c r="AG31" s="54"/>
      <c r="AH31" s="54"/>
      <c r="AI31" s="54"/>
      <c r="AJ31" s="54"/>
      <c r="AK31" s="55"/>
      <c r="AL31" s="54"/>
      <c r="AM31" s="55"/>
      <c r="AN31" s="56" t="str">
        <f>IF((Timesheet!$C$3=ZDROJE!$D$3)*AND(Timesheet!$J$7=$J$3),ZDROJE!V31,
(IF((Timesheet!$C$3=ZDROJE!$D$3)*AND(Timesheet!$J$7=$J$4),X31,
(IF((Timesheet!$C$3=ZDROJE!$D$3)*AND(Timesheet!$J$7=$J$5),Z31,
IF((Timesheet!$C$3=ZDROJE!$D$4)*AND(Timesheet!$J$7=$J$3),AB31,
(IF((Timesheet!$C$3=ZDROJE!$D$4)*AND(Timesheet!$J$7=$J$4),AD31,
(IF((Timesheet!$C$3=ZDROJE!$D$4)*AND(Timesheet!$J$7=$J$5),AF31,
IF((Timesheet!$C$3=ZDROJE!$D$5)*AND(Timesheet!$J$7=$J$3),AH31,
(IF((Timesheet!$C$3=ZDROJE!$D$5)*AND(Timesheet!$J$7=$J$4),AJ31,AL31))))))))))))
)</f>
        <v>Administrativní ředitel projektu</v>
      </c>
      <c r="AO31" s="57" t="str">
        <f>IF((Timesheet!$C$3=ZDROJE!$D$3)*AND(Timesheet!$J$7=$J$3),ZDROJE!W31,
(IF((Timesheet!$C$3=ZDROJE!$D$3)*AND(Timesheet!$J$7=$J$4),Y31,
(IF((Timesheet!$C$3=ZDROJE!$D$3)*AND(Timesheet!$J$7=$J$5),AA31,
IF((Timesheet!$C$3=ZDROJE!$D$4)*AND(Timesheet!$J$7=$J$3),AC31,
(IF((Timesheet!$C$3=ZDROJE!$D$4)*AND(Timesheet!$J$7=$J$4),AE31,
(IF((Timesheet!$C$3=ZDROJE!$D$4)*AND(Timesheet!$J$7=$J$5),AG31,
IF((Timesheet!$C$3=ZDROJE!$D$5)*AND(Timesheet!$J$7=$J$3),AI31,
(IF((Timesheet!$C$3=ZDROJE!$D$5)*AND(Timesheet!$J$7=$J$4),AK31,AM31)))))))))))))</f>
        <v>1.1.1.1.1.7</v>
      </c>
      <c r="BB31" s="59">
        <f t="shared" si="0"/>
        <v>0</v>
      </c>
      <c r="BC31" s="59" t="str">
        <f>IF(([2]Dotazník!$L$10=ZDROJE!BM31)*AND([2]Dotazník!$AB$20=ZDROJE!BK31)*AND([2]Dotazník!$AB$21=ZDROJE!BJ31),ZDROJE!BP31,"chyba")</f>
        <v>chyba</v>
      </c>
      <c r="BD31" s="59">
        <f t="shared" si="1"/>
        <v>0</v>
      </c>
      <c r="BE31" s="59" t="str">
        <f>IF(([2]Dotazník!$L$10=ZDROJE!BM31)*AND([2]Dotazník!$AB$20=ZDROJE!BK31)*AND([2]Dotazník!$AB$21=ZDROJE!BJ31),ZDROJE!CI31,"chyba")</f>
        <v>chyba</v>
      </c>
      <c r="BF31" s="61" t="s">
        <v>475</v>
      </c>
      <c r="BG31" s="62">
        <v>622</v>
      </c>
      <c r="BH31" s="62" t="s">
        <v>50</v>
      </c>
      <c r="BI31" s="62" t="s">
        <v>190</v>
      </c>
      <c r="BJ31" s="62" t="s">
        <v>160</v>
      </c>
      <c r="BK31" s="62" t="s">
        <v>191</v>
      </c>
      <c r="BL31" s="62" t="s">
        <v>186</v>
      </c>
      <c r="BM31" s="63" t="s">
        <v>329</v>
      </c>
      <c r="BN31" s="62" t="s">
        <v>330</v>
      </c>
      <c r="BO31" s="62" t="s">
        <v>144</v>
      </c>
      <c r="BP31" s="64" t="str">
        <f t="shared" si="2"/>
        <v>622 Rozvoj ESF PN ZV KA3 DA3.1 REK</v>
      </c>
      <c r="BQ31" s="65"/>
      <c r="BR31" s="65"/>
      <c r="BS31" s="65"/>
      <c r="BT31" s="65"/>
      <c r="BU31" s="65"/>
      <c r="BV31" s="65"/>
      <c r="BW31" s="65"/>
      <c r="BX31" s="65" t="s">
        <v>278</v>
      </c>
      <c r="BY31" s="65"/>
      <c r="BZ31" s="66">
        <v>1</v>
      </c>
      <c r="CA31" s="66"/>
      <c r="CB31" s="66"/>
      <c r="CC31" s="66"/>
      <c r="CD31" s="66"/>
      <c r="CE31" s="66"/>
      <c r="CF31" s="66"/>
      <c r="CG31" s="66">
        <v>1</v>
      </c>
      <c r="CH31" s="66"/>
      <c r="CI31" s="62" t="str">
        <f>VLOOKUP(BK31,[3]ZDROJ!$A$2:$C$20,2,0)</f>
        <v>102020</v>
      </c>
      <c r="CJ31" s="62" t="s">
        <v>192</v>
      </c>
      <c r="CK31" s="62" t="s">
        <v>193</v>
      </c>
      <c r="CL31" s="62" t="s">
        <v>52</v>
      </c>
      <c r="CM31" s="62" t="s">
        <v>194</v>
      </c>
      <c r="CN31" s="68"/>
      <c r="CO31" s="68"/>
      <c r="CQ31" s="31" t="s">
        <v>476</v>
      </c>
      <c r="CR31" s="31" t="s">
        <v>477</v>
      </c>
    </row>
    <row r="32" spans="11:96" ht="17.25" customHeight="1" x14ac:dyDescent="0.25">
      <c r="K32" s="18" t="s">
        <v>266</v>
      </c>
      <c r="L32" s="49">
        <v>28000</v>
      </c>
      <c r="M32" s="49">
        <v>195.3488372093023</v>
      </c>
      <c r="N32" s="50" t="s">
        <v>478</v>
      </c>
      <c r="V32" s="54" t="s">
        <v>325</v>
      </c>
      <c r="W32" s="54" t="s">
        <v>479</v>
      </c>
      <c r="X32" s="54"/>
      <c r="Y32" s="54"/>
      <c r="Z32" s="54"/>
      <c r="AA32" s="54"/>
      <c r="AB32" s="54"/>
      <c r="AC32" s="54"/>
      <c r="AD32" s="54"/>
      <c r="AE32" s="54"/>
      <c r="AF32" s="54"/>
      <c r="AG32" s="54"/>
      <c r="AH32" s="54"/>
      <c r="AI32" s="54"/>
      <c r="AJ32" s="54"/>
      <c r="AK32" s="55"/>
      <c r="AL32" s="54"/>
      <c r="AM32" s="55"/>
      <c r="AN32" s="56" t="str">
        <f>IF((Timesheet!$C$3=ZDROJE!$D$3)*AND(Timesheet!$J$7=$J$3),ZDROJE!V32,
(IF((Timesheet!$C$3=ZDROJE!$D$3)*AND(Timesheet!$J$7=$J$4),X32,
(IF((Timesheet!$C$3=ZDROJE!$D$3)*AND(Timesheet!$J$7=$J$5),Z32,
IF((Timesheet!$C$3=ZDROJE!$D$4)*AND(Timesheet!$J$7=$J$3),AB32,
(IF((Timesheet!$C$3=ZDROJE!$D$4)*AND(Timesheet!$J$7=$J$4),AD32,
(IF((Timesheet!$C$3=ZDROJE!$D$4)*AND(Timesheet!$J$7=$J$5),AF32,
IF((Timesheet!$C$3=ZDROJE!$D$5)*AND(Timesheet!$J$7=$J$3),AH32,
(IF((Timesheet!$C$3=ZDROJE!$D$5)*AND(Timesheet!$J$7=$J$4),AJ32,AL32))))))))))))
)</f>
        <v>Účetní</v>
      </c>
      <c r="AO32" s="57" t="str">
        <f>IF((Timesheet!$C$3=ZDROJE!$D$3)*AND(Timesheet!$J$7=$J$3),ZDROJE!W32,
(IF((Timesheet!$C$3=ZDROJE!$D$3)*AND(Timesheet!$J$7=$J$4),Y32,
(IF((Timesheet!$C$3=ZDROJE!$D$3)*AND(Timesheet!$J$7=$J$5),AA32,
IF((Timesheet!$C$3=ZDROJE!$D$4)*AND(Timesheet!$J$7=$J$3),AC32,
(IF((Timesheet!$C$3=ZDROJE!$D$4)*AND(Timesheet!$J$7=$J$4),AE32,
(IF((Timesheet!$C$3=ZDROJE!$D$4)*AND(Timesheet!$J$7=$J$5),AG32,
IF((Timesheet!$C$3=ZDROJE!$D$5)*AND(Timesheet!$J$7=$J$3),AI32,
(IF((Timesheet!$C$3=ZDROJE!$D$5)*AND(Timesheet!$J$7=$J$4),AK32,AM32)))))))))))))</f>
        <v>1.1.1.1.1.8</v>
      </c>
      <c r="BB32" s="59">
        <f t="shared" si="0"/>
        <v>0</v>
      </c>
      <c r="BC32" s="59" t="str">
        <f>IF(([2]Dotazník!$L$10=ZDROJE!BM32)*AND([2]Dotazník!$AB$20=ZDROJE!BK32)*AND([2]Dotazník!$AB$21=ZDROJE!BJ32),ZDROJE!BP32,"chyba")</f>
        <v>chyba</v>
      </c>
      <c r="BD32" s="59">
        <f t="shared" si="1"/>
        <v>0</v>
      </c>
      <c r="BE32" s="59" t="str">
        <f>IF(([2]Dotazník!$L$10=ZDROJE!BM32)*AND([2]Dotazník!$AB$20=ZDROJE!BK32)*AND([2]Dotazník!$AB$21=ZDROJE!BJ32),ZDROJE!CI32,"chyba")</f>
        <v>chyba</v>
      </c>
      <c r="BF32" s="61" t="s">
        <v>480</v>
      </c>
      <c r="BG32" s="62">
        <v>622</v>
      </c>
      <c r="BH32" s="62" t="s">
        <v>50</v>
      </c>
      <c r="BI32" s="62" t="s">
        <v>190</v>
      </c>
      <c r="BJ32" s="62" t="s">
        <v>160</v>
      </c>
      <c r="BK32" s="62" t="s">
        <v>226</v>
      </c>
      <c r="BL32" s="62" t="s">
        <v>186</v>
      </c>
      <c r="BM32" s="63" t="s">
        <v>329</v>
      </c>
      <c r="BN32" s="62" t="s">
        <v>330</v>
      </c>
      <c r="BO32" s="62" t="s">
        <v>144</v>
      </c>
      <c r="BP32" s="64" t="str">
        <f t="shared" si="2"/>
        <v>622 Rozvoj ESF PN NV KA3 DA3.1 REK</v>
      </c>
      <c r="BQ32" s="65"/>
      <c r="BR32" s="65"/>
      <c r="BS32" s="65"/>
      <c r="BT32" s="65"/>
      <c r="BU32" s="65"/>
      <c r="BV32" s="65"/>
      <c r="BW32" s="65"/>
      <c r="BX32" s="65" t="s">
        <v>278</v>
      </c>
      <c r="BY32" s="65"/>
      <c r="BZ32" s="66">
        <v>1</v>
      </c>
      <c r="CA32" s="66"/>
      <c r="CB32" s="66"/>
      <c r="CC32" s="66"/>
      <c r="CD32" s="66"/>
      <c r="CE32" s="66"/>
      <c r="CF32" s="66"/>
      <c r="CG32" s="66">
        <v>1</v>
      </c>
      <c r="CH32" s="66"/>
      <c r="CI32" s="62" t="str">
        <f>VLOOKUP(BK32,[3]ZDROJ!$A$2:$C$20,2,0)</f>
        <v>102031</v>
      </c>
      <c r="CJ32" s="62" t="s">
        <v>192</v>
      </c>
      <c r="CK32" s="62" t="s">
        <v>193</v>
      </c>
      <c r="CL32" s="62" t="s">
        <v>52</v>
      </c>
      <c r="CM32" s="62" t="s">
        <v>194</v>
      </c>
      <c r="CN32" s="68"/>
      <c r="CO32" s="68"/>
      <c r="CQ32" s="31" t="s">
        <v>481</v>
      </c>
      <c r="CR32" s="31" t="s">
        <v>482</v>
      </c>
    </row>
    <row r="33" spans="11:96" ht="17.25" customHeight="1" x14ac:dyDescent="0.25">
      <c r="K33" s="18" t="s">
        <v>290</v>
      </c>
      <c r="L33" s="49">
        <v>28000</v>
      </c>
      <c r="M33" s="49">
        <v>195.3488372093023</v>
      </c>
      <c r="N33" s="50" t="s">
        <v>483</v>
      </c>
      <c r="BB33" s="59">
        <f t="shared" si="0"/>
        <v>0</v>
      </c>
      <c r="BC33" s="59" t="str">
        <f>IF(([2]Dotazník!$L$10=ZDROJE!BM33)*AND([2]Dotazník!$AB$20=ZDROJE!BK33)*AND([2]Dotazník!$AB$21=ZDROJE!BJ33),ZDROJE!BP33,"chyba")</f>
        <v>chyba</v>
      </c>
      <c r="BD33" s="59">
        <f t="shared" si="1"/>
        <v>0</v>
      </c>
      <c r="BE33" s="59" t="str">
        <f>IF(([2]Dotazník!$L$10=ZDROJE!BM33)*AND([2]Dotazník!$AB$20=ZDROJE!BK33)*AND([2]Dotazník!$AB$21=ZDROJE!BJ33),ZDROJE!CI33,"chyba")</f>
        <v>chyba</v>
      </c>
      <c r="BF33" s="61" t="s">
        <v>484</v>
      </c>
      <c r="BG33" s="62">
        <v>622</v>
      </c>
      <c r="BH33" s="62" t="s">
        <v>50</v>
      </c>
      <c r="BI33" s="62" t="s">
        <v>190</v>
      </c>
      <c r="BJ33" s="62" t="s">
        <v>205</v>
      </c>
      <c r="BK33" s="62" t="s">
        <v>191</v>
      </c>
      <c r="BL33" s="62" t="s">
        <v>186</v>
      </c>
      <c r="BM33" s="63" t="s">
        <v>329</v>
      </c>
      <c r="BN33" s="62" t="s">
        <v>330</v>
      </c>
      <c r="BO33" s="62" t="s">
        <v>142</v>
      </c>
      <c r="BP33" s="64" t="str">
        <f t="shared" si="2"/>
        <v>622 Rozvoj ESF PaN ZV KA3 DA3.1 ZSF</v>
      </c>
      <c r="BQ33" s="65"/>
      <c r="BR33" s="65"/>
      <c r="BS33" s="65"/>
      <c r="BT33" s="65"/>
      <c r="BU33" s="65"/>
      <c r="BV33" s="65"/>
      <c r="BW33" s="65"/>
      <c r="BX33" s="65" t="s">
        <v>278</v>
      </c>
      <c r="BY33" s="65"/>
      <c r="BZ33" s="66">
        <v>1</v>
      </c>
      <c r="CA33" s="66"/>
      <c r="CB33" s="66"/>
      <c r="CC33" s="66"/>
      <c r="CD33" s="66"/>
      <c r="CE33" s="66"/>
      <c r="CF33" s="66"/>
      <c r="CG33" s="66">
        <v>1</v>
      </c>
      <c r="CH33" s="66"/>
      <c r="CI33" s="62" t="str">
        <f>VLOOKUP(BK33,[3]ZDROJ!$A$2:$C$20,2,0)</f>
        <v>102020</v>
      </c>
      <c r="CJ33" s="72"/>
      <c r="CK33" s="72"/>
      <c r="CL33" s="72"/>
      <c r="CM33" s="72"/>
      <c r="CN33" s="68"/>
      <c r="CO33" s="68"/>
      <c r="CQ33" s="31" t="s">
        <v>485</v>
      </c>
      <c r="CR33" s="31" t="s">
        <v>401</v>
      </c>
    </row>
    <row r="34" spans="11:96" ht="17.25" customHeight="1" x14ac:dyDescent="0.25">
      <c r="K34" s="18" t="s">
        <v>455</v>
      </c>
      <c r="L34" s="49">
        <v>30000</v>
      </c>
      <c r="M34" s="49">
        <v>209.30232558139534</v>
      </c>
      <c r="N34" s="50" t="s">
        <v>486</v>
      </c>
      <c r="BB34" s="59">
        <f t="shared" si="0"/>
        <v>0</v>
      </c>
      <c r="BC34" s="59" t="str">
        <f>IF(([2]Dotazník!$L$10=ZDROJE!BM34)*AND([2]Dotazník!$AB$20=ZDROJE!BK34)*AND([2]Dotazník!$AB$21=ZDROJE!BJ34),ZDROJE!BP34,"chyba")</f>
        <v>chyba</v>
      </c>
      <c r="BD34" s="59">
        <f t="shared" si="1"/>
        <v>0</v>
      </c>
      <c r="BE34" s="59" t="str">
        <f>IF(([2]Dotazník!$L$10=ZDROJE!BM34)*AND([2]Dotazník!$AB$20=ZDROJE!BK34)*AND([2]Dotazník!$AB$21=ZDROJE!BJ34),ZDROJE!CI34,"chyba")</f>
        <v>chyba</v>
      </c>
      <c r="BF34" s="61" t="s">
        <v>487</v>
      </c>
      <c r="BG34" s="62">
        <v>622</v>
      </c>
      <c r="BH34" s="62" t="s">
        <v>50</v>
      </c>
      <c r="BI34" s="62" t="s">
        <v>190</v>
      </c>
      <c r="BJ34" s="62" t="s">
        <v>160</v>
      </c>
      <c r="BK34" s="62" t="s">
        <v>191</v>
      </c>
      <c r="BL34" s="62" t="s">
        <v>186</v>
      </c>
      <c r="BM34" s="63" t="s">
        <v>346</v>
      </c>
      <c r="BN34" s="62" t="s">
        <v>347</v>
      </c>
      <c r="BO34" s="62" t="s">
        <v>144</v>
      </c>
      <c r="BP34" s="64" t="str">
        <f t="shared" si="2"/>
        <v>622 Rozvoj ESF PN ZV KA3 DA3.2 REK</v>
      </c>
      <c r="BQ34" s="65"/>
      <c r="BR34" s="65"/>
      <c r="BS34" s="65"/>
      <c r="BT34" s="65"/>
      <c r="BU34" s="65"/>
      <c r="BV34" s="65"/>
      <c r="BW34" s="65"/>
      <c r="BX34" s="65" t="s">
        <v>278</v>
      </c>
      <c r="BY34" s="65"/>
      <c r="BZ34" s="66">
        <v>1</v>
      </c>
      <c r="CA34" s="66"/>
      <c r="CB34" s="66"/>
      <c r="CC34" s="66"/>
      <c r="CD34" s="66"/>
      <c r="CE34" s="66"/>
      <c r="CF34" s="66"/>
      <c r="CG34" s="66">
        <v>1</v>
      </c>
      <c r="CH34" s="66"/>
      <c r="CI34" s="62" t="str">
        <f>VLOOKUP(BK34,[3]ZDROJ!$A$2:$C$20,2,0)</f>
        <v>102020</v>
      </c>
      <c r="CJ34" s="62" t="s">
        <v>192</v>
      </c>
      <c r="CK34" s="62" t="s">
        <v>193</v>
      </c>
      <c r="CL34" s="62" t="s">
        <v>52</v>
      </c>
      <c r="CM34" s="62" t="s">
        <v>194</v>
      </c>
      <c r="CN34" s="68"/>
      <c r="CO34" s="68"/>
      <c r="CQ34" s="31" t="s">
        <v>488</v>
      </c>
      <c r="CR34" s="31" t="s">
        <v>489</v>
      </c>
    </row>
    <row r="35" spans="11:96" ht="17.25" customHeight="1" x14ac:dyDescent="0.25">
      <c r="K35" s="18" t="s">
        <v>325</v>
      </c>
      <c r="L35" s="49">
        <v>37000</v>
      </c>
      <c r="M35" s="49">
        <v>258.1395348837209</v>
      </c>
      <c r="N35" s="50" t="s">
        <v>490</v>
      </c>
      <c r="BB35" s="59">
        <f t="shared" si="0"/>
        <v>0</v>
      </c>
      <c r="BC35" s="59" t="str">
        <f>IF(([2]Dotazník!$L$10=ZDROJE!BM35)*AND([2]Dotazník!$AB$20=ZDROJE!BK35)*AND([2]Dotazník!$AB$21=ZDROJE!BJ35),ZDROJE!BP35,"chyba")</f>
        <v>chyba</v>
      </c>
      <c r="BD35" s="59">
        <f t="shared" si="1"/>
        <v>0</v>
      </c>
      <c r="BE35" s="59" t="str">
        <f>IF(([2]Dotazník!$L$10=ZDROJE!BM35)*AND([2]Dotazník!$AB$20=ZDROJE!BK35)*AND([2]Dotazník!$AB$21=ZDROJE!BJ35),ZDROJE!CI35,"chyba")</f>
        <v>chyba</v>
      </c>
      <c r="BF35" s="61" t="s">
        <v>491</v>
      </c>
      <c r="BG35" s="62">
        <v>622</v>
      </c>
      <c r="BH35" s="62" t="s">
        <v>50</v>
      </c>
      <c r="BI35" s="62" t="s">
        <v>190</v>
      </c>
      <c r="BJ35" s="62" t="s">
        <v>160</v>
      </c>
      <c r="BK35" s="62" t="s">
        <v>226</v>
      </c>
      <c r="BL35" s="62" t="s">
        <v>186</v>
      </c>
      <c r="BM35" s="63" t="s">
        <v>346</v>
      </c>
      <c r="BN35" s="62" t="s">
        <v>347</v>
      </c>
      <c r="BO35" s="62" t="s">
        <v>144</v>
      </c>
      <c r="BP35" s="64" t="str">
        <f t="shared" si="2"/>
        <v>622 Rozvoj ESF PN NV KA3 DA3.2 REK</v>
      </c>
      <c r="BQ35" s="65"/>
      <c r="BR35" s="65"/>
      <c r="BS35" s="65"/>
      <c r="BT35" s="65"/>
      <c r="BU35" s="65"/>
      <c r="BV35" s="65"/>
      <c r="BW35" s="65"/>
      <c r="BX35" s="65" t="s">
        <v>278</v>
      </c>
      <c r="BY35" s="65"/>
      <c r="BZ35" s="66">
        <v>1</v>
      </c>
      <c r="CA35" s="66"/>
      <c r="CB35" s="66"/>
      <c r="CC35" s="66"/>
      <c r="CD35" s="66"/>
      <c r="CE35" s="66"/>
      <c r="CF35" s="66"/>
      <c r="CG35" s="66">
        <v>1</v>
      </c>
      <c r="CH35" s="66"/>
      <c r="CI35" s="62" t="str">
        <f>VLOOKUP(BK35,[3]ZDROJ!$A$2:$C$20,2,0)</f>
        <v>102031</v>
      </c>
      <c r="CJ35" s="62" t="s">
        <v>192</v>
      </c>
      <c r="CK35" s="62" t="s">
        <v>193</v>
      </c>
      <c r="CL35" s="62" t="s">
        <v>52</v>
      </c>
      <c r="CM35" s="62" t="s">
        <v>194</v>
      </c>
      <c r="CN35" s="68"/>
      <c r="CO35" s="68"/>
      <c r="CQ35" s="31" t="s">
        <v>492</v>
      </c>
      <c r="CR35" s="31" t="s">
        <v>493</v>
      </c>
    </row>
    <row r="36" spans="11:96" ht="17.25" customHeight="1" x14ac:dyDescent="0.25">
      <c r="K36" s="18" t="s">
        <v>494</v>
      </c>
      <c r="L36" s="49">
        <v>31000</v>
      </c>
      <c r="M36" s="49">
        <v>216.27906976744185</v>
      </c>
      <c r="N36" s="50" t="s">
        <v>495</v>
      </c>
      <c r="BB36" s="59">
        <f t="shared" si="0"/>
        <v>0</v>
      </c>
      <c r="BC36" s="59" t="str">
        <f>IF(([2]Dotazník!$L$10=ZDROJE!BM36)*AND([2]Dotazník!$AB$20=ZDROJE!BK36)*AND([2]Dotazník!$AB$21=ZDROJE!BJ36),ZDROJE!BP36,"chyba")</f>
        <v>chyba</v>
      </c>
      <c r="BD36" s="59">
        <f t="shared" si="1"/>
        <v>0</v>
      </c>
      <c r="BE36" s="59" t="str">
        <f>IF(([2]Dotazník!$L$10=ZDROJE!BM36)*AND([2]Dotazník!$AB$20=ZDROJE!BK36)*AND([2]Dotazník!$AB$21=ZDROJE!BJ36),ZDROJE!CI36,"chyba")</f>
        <v>chyba</v>
      </c>
      <c r="BF36" s="61" t="s">
        <v>496</v>
      </c>
      <c r="BG36" s="62">
        <v>622</v>
      </c>
      <c r="BH36" s="62" t="s">
        <v>50</v>
      </c>
      <c r="BI36" s="62" t="s">
        <v>190</v>
      </c>
      <c r="BJ36" s="62" t="s">
        <v>205</v>
      </c>
      <c r="BK36" s="62" t="s">
        <v>191</v>
      </c>
      <c r="BL36" s="62" t="s">
        <v>186</v>
      </c>
      <c r="BM36" s="63" t="s">
        <v>346</v>
      </c>
      <c r="BN36" s="62" t="s">
        <v>347</v>
      </c>
      <c r="BO36" s="62" t="s">
        <v>142</v>
      </c>
      <c r="BP36" s="64" t="str">
        <f t="shared" si="2"/>
        <v>622 Rozvoj ESF PaN ZV KA3 DA3.2 ZSF</v>
      </c>
      <c r="BQ36" s="65"/>
      <c r="BR36" s="65"/>
      <c r="BS36" s="65"/>
      <c r="BT36" s="65"/>
      <c r="BU36" s="65"/>
      <c r="BV36" s="65"/>
      <c r="BW36" s="65"/>
      <c r="BX36" s="65" t="s">
        <v>278</v>
      </c>
      <c r="BY36" s="65"/>
      <c r="BZ36" s="66">
        <v>1</v>
      </c>
      <c r="CA36" s="66"/>
      <c r="CB36" s="66"/>
      <c r="CC36" s="66"/>
      <c r="CD36" s="66"/>
      <c r="CE36" s="66"/>
      <c r="CF36" s="66"/>
      <c r="CG36" s="66">
        <v>1</v>
      </c>
      <c r="CH36" s="66"/>
      <c r="CI36" s="62" t="str">
        <f>VLOOKUP(BK36,[3]ZDROJ!$A$2:$C$20,2,0)</f>
        <v>102020</v>
      </c>
      <c r="CJ36" s="72"/>
      <c r="CK36" s="72"/>
      <c r="CL36" s="72"/>
      <c r="CM36" s="72"/>
      <c r="CN36" s="68"/>
      <c r="CO36" s="68"/>
      <c r="CQ36" s="31" t="s">
        <v>497</v>
      </c>
      <c r="CR36" s="31" t="s">
        <v>498</v>
      </c>
    </row>
    <row r="37" spans="11:96" ht="17.25" customHeight="1" x14ac:dyDescent="0.25">
      <c r="K37" s="18" t="s">
        <v>306</v>
      </c>
      <c r="L37" s="49">
        <v>23000</v>
      </c>
      <c r="M37" s="49">
        <v>160.46511627906975</v>
      </c>
      <c r="N37" s="50" t="s">
        <v>499</v>
      </c>
      <c r="BB37" s="59">
        <f t="shared" si="0"/>
        <v>0</v>
      </c>
      <c r="BC37" s="59" t="str">
        <f>IF(([2]Dotazník!$L$10=ZDROJE!BM37)*AND([2]Dotazník!$AB$20=ZDROJE!BK37)*AND([2]Dotazník!$AB$21=ZDROJE!BJ37),ZDROJE!BP37,"chyba")</f>
        <v>chyba</v>
      </c>
      <c r="BD37" s="59">
        <f t="shared" si="1"/>
        <v>0</v>
      </c>
      <c r="BE37" s="59" t="str">
        <f>IF(([2]Dotazník!$L$10=ZDROJE!BM37)*AND([2]Dotazník!$AB$20=ZDROJE!BK37)*AND([2]Dotazník!$AB$21=ZDROJE!BJ37),ZDROJE!CI37,"chyba")</f>
        <v>chyba</v>
      </c>
      <c r="BF37" s="61" t="s">
        <v>500</v>
      </c>
      <c r="BG37" s="62">
        <v>622</v>
      </c>
      <c r="BH37" s="62" t="s">
        <v>50</v>
      </c>
      <c r="BI37" s="62" t="s">
        <v>190</v>
      </c>
      <c r="BJ37" s="62" t="s">
        <v>160</v>
      </c>
      <c r="BK37" s="62" t="s">
        <v>191</v>
      </c>
      <c r="BL37" s="62" t="s">
        <v>361</v>
      </c>
      <c r="BM37" s="63" t="s">
        <v>360</v>
      </c>
      <c r="BN37" s="62" t="s">
        <v>362</v>
      </c>
      <c r="BO37" s="62" t="s">
        <v>144</v>
      </c>
      <c r="BP37" s="64" t="str">
        <f t="shared" si="2"/>
        <v>622 Rozvoj ESF PN ZV KA4 DA4.0 REK</v>
      </c>
      <c r="BQ37" s="65" t="s">
        <v>168</v>
      </c>
      <c r="BR37" s="65" t="s">
        <v>273</v>
      </c>
      <c r="BS37" s="65" t="s">
        <v>274</v>
      </c>
      <c r="BT37" s="65" t="s">
        <v>263</v>
      </c>
      <c r="BU37" s="65" t="s">
        <v>275</v>
      </c>
      <c r="BV37" s="65" t="s">
        <v>276</v>
      </c>
      <c r="BW37" s="65" t="s">
        <v>277</v>
      </c>
      <c r="BX37" s="65" t="s">
        <v>278</v>
      </c>
      <c r="BY37" s="65" t="s">
        <v>279</v>
      </c>
      <c r="BZ37" s="66">
        <v>1</v>
      </c>
      <c r="CA37" s="66">
        <v>1</v>
      </c>
      <c r="CB37" s="66">
        <v>1</v>
      </c>
      <c r="CC37" s="66">
        <v>1</v>
      </c>
      <c r="CD37" s="66">
        <v>1</v>
      </c>
      <c r="CE37" s="66">
        <v>1</v>
      </c>
      <c r="CF37" s="66">
        <v>1</v>
      </c>
      <c r="CG37" s="66">
        <v>1</v>
      </c>
      <c r="CH37" s="66">
        <v>1</v>
      </c>
      <c r="CI37" s="62" t="str">
        <f>VLOOKUP(BK37,[3]ZDROJ!$A$2:$C$20,2,0)</f>
        <v>102020</v>
      </c>
      <c r="CJ37" s="62" t="s">
        <v>192</v>
      </c>
      <c r="CK37" s="62" t="s">
        <v>193</v>
      </c>
      <c r="CL37" s="62" t="s">
        <v>52</v>
      </c>
      <c r="CM37" s="62" t="s">
        <v>194</v>
      </c>
      <c r="CN37" s="68"/>
      <c r="CO37" s="68"/>
      <c r="CQ37" s="31" t="s">
        <v>501</v>
      </c>
      <c r="CR37" s="31" t="s">
        <v>502</v>
      </c>
    </row>
    <row r="38" spans="11:96" ht="17.25" customHeight="1" x14ac:dyDescent="0.25">
      <c r="K38" s="18" t="s">
        <v>393</v>
      </c>
      <c r="L38" s="49">
        <v>34000</v>
      </c>
      <c r="M38" s="49">
        <v>237.20930232558138</v>
      </c>
      <c r="N38" s="50" t="s">
        <v>503</v>
      </c>
      <c r="BB38" s="59">
        <f t="shared" si="0"/>
        <v>0</v>
      </c>
      <c r="BC38" s="59" t="str">
        <f>IF(([2]Dotazník!$L$10=ZDROJE!BM38)*AND([2]Dotazník!$AB$20=ZDROJE!BK38)*AND([2]Dotazník!$AB$21=ZDROJE!BJ38),ZDROJE!BP38,"chyba")</f>
        <v>chyba</v>
      </c>
      <c r="BD38" s="59">
        <f t="shared" si="1"/>
        <v>0</v>
      </c>
      <c r="BE38" s="59" t="str">
        <f>IF(([2]Dotazník!$L$10=ZDROJE!BM38)*AND([2]Dotazník!$AB$20=ZDROJE!BK38)*AND([2]Dotazník!$AB$21=ZDROJE!BJ38),ZDROJE!CI38,"chyba")</f>
        <v>chyba</v>
      </c>
      <c r="BF38" s="61" t="s">
        <v>504</v>
      </c>
      <c r="BG38" s="62">
        <v>622</v>
      </c>
      <c r="BH38" s="62" t="s">
        <v>50</v>
      </c>
      <c r="BI38" s="62" t="s">
        <v>190</v>
      </c>
      <c r="BJ38" s="62" t="s">
        <v>160</v>
      </c>
      <c r="BK38" s="62" t="s">
        <v>226</v>
      </c>
      <c r="BL38" s="62" t="s">
        <v>361</v>
      </c>
      <c r="BM38" s="63" t="s">
        <v>360</v>
      </c>
      <c r="BN38" s="62" t="s">
        <v>362</v>
      </c>
      <c r="BO38" s="62" t="s">
        <v>144</v>
      </c>
      <c r="BP38" s="64" t="str">
        <f t="shared" si="2"/>
        <v>622 Rozvoj ESF PN NV KA4 DA4.0 REK</v>
      </c>
      <c r="BQ38" s="65" t="s">
        <v>168</v>
      </c>
      <c r="BR38" s="65" t="s">
        <v>273</v>
      </c>
      <c r="BS38" s="65" t="s">
        <v>274</v>
      </c>
      <c r="BT38" s="65" t="s">
        <v>263</v>
      </c>
      <c r="BU38" s="65" t="s">
        <v>275</v>
      </c>
      <c r="BV38" s="65" t="s">
        <v>276</v>
      </c>
      <c r="BW38" s="65" t="s">
        <v>277</v>
      </c>
      <c r="BX38" s="65" t="s">
        <v>278</v>
      </c>
      <c r="BY38" s="65" t="s">
        <v>279</v>
      </c>
      <c r="BZ38" s="66">
        <v>1</v>
      </c>
      <c r="CA38" s="66">
        <v>1</v>
      </c>
      <c r="CB38" s="66">
        <v>1</v>
      </c>
      <c r="CC38" s="66">
        <v>1</v>
      </c>
      <c r="CD38" s="66">
        <v>1</v>
      </c>
      <c r="CE38" s="66">
        <v>1</v>
      </c>
      <c r="CF38" s="66">
        <v>1</v>
      </c>
      <c r="CG38" s="66">
        <v>1</v>
      </c>
      <c r="CH38" s="66">
        <v>1</v>
      </c>
      <c r="CI38" s="62" t="str">
        <f>VLOOKUP(BK38,[3]ZDROJ!$A$2:$C$20,2,0)</f>
        <v>102031</v>
      </c>
      <c r="CJ38" s="62" t="s">
        <v>192</v>
      </c>
      <c r="CK38" s="62" t="s">
        <v>193</v>
      </c>
      <c r="CL38" s="62" t="s">
        <v>52</v>
      </c>
      <c r="CM38" s="62" t="s">
        <v>194</v>
      </c>
      <c r="CN38" s="68"/>
      <c r="CO38" s="68"/>
      <c r="CQ38" s="31" t="s">
        <v>505</v>
      </c>
      <c r="CR38" s="31" t="s">
        <v>506</v>
      </c>
    </row>
    <row r="39" spans="11:96" ht="17.25" customHeight="1" x14ac:dyDescent="0.25">
      <c r="K39" s="18" t="s">
        <v>429</v>
      </c>
      <c r="L39" s="49">
        <v>29000</v>
      </c>
      <c r="M39" s="49">
        <v>202.32558139534882</v>
      </c>
      <c r="N39" s="50" t="s">
        <v>503</v>
      </c>
      <c r="BB39" s="59">
        <f t="shared" si="0"/>
        <v>0</v>
      </c>
      <c r="BC39" s="59" t="str">
        <f>IF(([2]Dotazník!$L$10=ZDROJE!BM39)*AND([2]Dotazník!$AB$20=ZDROJE!BK39)*AND([2]Dotazník!$AB$21=ZDROJE!BJ39),ZDROJE!BP39,"chyba")</f>
        <v>chyba</v>
      </c>
      <c r="BD39" s="59">
        <f t="shared" si="1"/>
        <v>0</v>
      </c>
      <c r="BE39" s="59" t="str">
        <f>IF(([2]Dotazník!$L$10=ZDROJE!BM39)*AND([2]Dotazník!$AB$20=ZDROJE!BK39)*AND([2]Dotazník!$AB$21=ZDROJE!BJ39),ZDROJE!CI39,"chyba")</f>
        <v>chyba</v>
      </c>
      <c r="BF39" s="61" t="s">
        <v>507</v>
      </c>
      <c r="BG39" s="62">
        <v>622</v>
      </c>
      <c r="BH39" s="62" t="s">
        <v>50</v>
      </c>
      <c r="BI39" s="62" t="s">
        <v>190</v>
      </c>
      <c r="BJ39" s="62" t="s">
        <v>205</v>
      </c>
      <c r="BK39" s="62" t="s">
        <v>191</v>
      </c>
      <c r="BL39" s="62" t="s">
        <v>361</v>
      </c>
      <c r="BM39" s="63" t="s">
        <v>360</v>
      </c>
      <c r="BN39" s="62" t="s">
        <v>362</v>
      </c>
      <c r="BO39" s="62" t="s">
        <v>144</v>
      </c>
      <c r="BP39" s="64" t="str">
        <f t="shared" si="2"/>
        <v>622 Rozvoj ESF PaN ZV KA4 DA4.0 REK</v>
      </c>
      <c r="BQ39" s="65" t="s">
        <v>168</v>
      </c>
      <c r="BR39" s="65" t="s">
        <v>273</v>
      </c>
      <c r="BS39" s="65" t="s">
        <v>274</v>
      </c>
      <c r="BT39" s="65" t="s">
        <v>263</v>
      </c>
      <c r="BU39" s="65" t="s">
        <v>275</v>
      </c>
      <c r="BV39" s="65" t="s">
        <v>276</v>
      </c>
      <c r="BW39" s="65" t="s">
        <v>277</v>
      </c>
      <c r="BX39" s="65" t="s">
        <v>278</v>
      </c>
      <c r="BY39" s="65" t="s">
        <v>279</v>
      </c>
      <c r="BZ39" s="66">
        <v>1</v>
      </c>
      <c r="CA39" s="66">
        <v>1</v>
      </c>
      <c r="CB39" s="66">
        <v>1</v>
      </c>
      <c r="CC39" s="66">
        <v>1</v>
      </c>
      <c r="CD39" s="66">
        <v>1</v>
      </c>
      <c r="CE39" s="66">
        <v>1</v>
      </c>
      <c r="CF39" s="66">
        <v>1</v>
      </c>
      <c r="CG39" s="66">
        <v>1</v>
      </c>
      <c r="CH39" s="66">
        <v>1</v>
      </c>
      <c r="CI39" s="62" t="str">
        <f>VLOOKUP(BK39,[3]ZDROJ!$A$2:$C$20,2,0)</f>
        <v>102020</v>
      </c>
      <c r="CJ39" s="67" t="s">
        <v>313</v>
      </c>
      <c r="CK39" s="67"/>
      <c r="CL39" s="62" t="s">
        <v>52</v>
      </c>
      <c r="CM39" s="62" t="s">
        <v>194</v>
      </c>
      <c r="CN39" s="68"/>
      <c r="CO39" s="68"/>
      <c r="CQ39" s="31" t="s">
        <v>508</v>
      </c>
      <c r="CR39" s="31" t="s">
        <v>509</v>
      </c>
    </row>
    <row r="40" spans="11:96" ht="17.25" customHeight="1" x14ac:dyDescent="0.25">
      <c r="K40" s="18" t="s">
        <v>510</v>
      </c>
      <c r="L40" s="49">
        <v>27000</v>
      </c>
      <c r="M40" s="49">
        <v>188.37209302325581</v>
      </c>
      <c r="N40" s="50" t="s">
        <v>511</v>
      </c>
      <c r="BB40" s="59">
        <f t="shared" si="0"/>
        <v>0</v>
      </c>
      <c r="BC40" s="59" t="str">
        <f>IF(([2]Dotazník!$L$10=ZDROJE!BM40)*AND([2]Dotazník!$AB$20=ZDROJE!BK40)*AND([2]Dotazník!$AB$21=ZDROJE!BJ40),ZDROJE!BP40,"chyba")</f>
        <v>chyba</v>
      </c>
      <c r="BD40" s="59">
        <f t="shared" si="1"/>
        <v>0</v>
      </c>
      <c r="BE40" s="59" t="str">
        <f>IF(([2]Dotazník!$L$10=ZDROJE!BM40)*AND([2]Dotazník!$AB$20=ZDROJE!BK40)*AND([2]Dotazník!$AB$21=ZDROJE!BJ40),ZDROJE!CI40,"chyba")</f>
        <v>chyba</v>
      </c>
      <c r="BF40" s="61" t="s">
        <v>512</v>
      </c>
      <c r="BG40" s="62">
        <v>622</v>
      </c>
      <c r="BH40" s="62" t="s">
        <v>50</v>
      </c>
      <c r="BI40" s="62" t="s">
        <v>190</v>
      </c>
      <c r="BJ40" s="62" t="s">
        <v>160</v>
      </c>
      <c r="BK40" s="62" t="s">
        <v>191</v>
      </c>
      <c r="BL40" s="62" t="s">
        <v>371</v>
      </c>
      <c r="BM40" s="63" t="s">
        <v>370</v>
      </c>
      <c r="BN40" s="62" t="s">
        <v>372</v>
      </c>
      <c r="BO40" s="62" t="s">
        <v>144</v>
      </c>
      <c r="BP40" s="64" t="str">
        <f t="shared" si="2"/>
        <v>622 Rozvoj ESF PN ZV KA5 DA5.0 REK</v>
      </c>
      <c r="BQ40" s="65" t="s">
        <v>168</v>
      </c>
      <c r="BR40" s="65" t="s">
        <v>273</v>
      </c>
      <c r="BS40" s="65" t="s">
        <v>274</v>
      </c>
      <c r="BT40" s="65" t="s">
        <v>263</v>
      </c>
      <c r="BU40" s="65" t="s">
        <v>275</v>
      </c>
      <c r="BV40" s="65" t="s">
        <v>276</v>
      </c>
      <c r="BW40" s="65" t="s">
        <v>277</v>
      </c>
      <c r="BX40" s="65" t="s">
        <v>278</v>
      </c>
      <c r="BY40" s="65" t="s">
        <v>279</v>
      </c>
      <c r="BZ40" s="66">
        <v>1</v>
      </c>
      <c r="CA40" s="66">
        <v>1</v>
      </c>
      <c r="CB40" s="66">
        <v>1</v>
      </c>
      <c r="CC40" s="66">
        <v>1</v>
      </c>
      <c r="CD40" s="66">
        <v>1</v>
      </c>
      <c r="CE40" s="66">
        <v>1</v>
      </c>
      <c r="CF40" s="66">
        <v>1</v>
      </c>
      <c r="CG40" s="66">
        <v>1</v>
      </c>
      <c r="CH40" s="66">
        <v>1</v>
      </c>
      <c r="CI40" s="62" t="str">
        <f>VLOOKUP(BK40,[3]ZDROJ!$A$2:$C$20,2,0)</f>
        <v>102020</v>
      </c>
      <c r="CJ40" s="62" t="s">
        <v>192</v>
      </c>
      <c r="CK40" s="62" t="s">
        <v>193</v>
      </c>
      <c r="CL40" s="62" t="s">
        <v>52</v>
      </c>
      <c r="CM40" s="62" t="s">
        <v>194</v>
      </c>
      <c r="CN40" s="68"/>
      <c r="CO40" s="68"/>
      <c r="CQ40" s="31" t="s">
        <v>513</v>
      </c>
      <c r="CR40" s="31" t="s">
        <v>514</v>
      </c>
    </row>
    <row r="41" spans="11:96" ht="17.25" customHeight="1" x14ac:dyDescent="0.25">
      <c r="K41" s="18" t="s">
        <v>515</v>
      </c>
      <c r="L41" s="49">
        <v>35000</v>
      </c>
      <c r="M41" s="49">
        <v>244.18604651162789</v>
      </c>
      <c r="N41" s="50" t="s">
        <v>516</v>
      </c>
      <c r="BB41" s="59">
        <f t="shared" si="0"/>
        <v>0</v>
      </c>
      <c r="BC41" s="59" t="str">
        <f>IF(([2]Dotazník!$L$10=ZDROJE!BM41)*AND([2]Dotazník!$AB$20=ZDROJE!BK41)*AND([2]Dotazník!$AB$21=ZDROJE!BJ41),ZDROJE!BP41,"chyba")</f>
        <v>chyba</v>
      </c>
      <c r="BD41" s="59">
        <f t="shared" si="1"/>
        <v>0</v>
      </c>
      <c r="BE41" s="59" t="str">
        <f>IF(([2]Dotazník!$L$10=ZDROJE!BM41)*AND([2]Dotazník!$AB$20=ZDROJE!BK41)*AND([2]Dotazník!$AB$21=ZDROJE!BJ41),ZDROJE!CI41,"chyba")</f>
        <v>chyba</v>
      </c>
      <c r="BF41" s="61" t="s">
        <v>517</v>
      </c>
      <c r="BG41" s="62">
        <v>622</v>
      </c>
      <c r="BH41" s="62" t="s">
        <v>50</v>
      </c>
      <c r="BI41" s="62" t="s">
        <v>190</v>
      </c>
      <c r="BJ41" s="62" t="s">
        <v>160</v>
      </c>
      <c r="BK41" s="62" t="s">
        <v>226</v>
      </c>
      <c r="BL41" s="62" t="s">
        <v>371</v>
      </c>
      <c r="BM41" s="63" t="s">
        <v>370</v>
      </c>
      <c r="BN41" s="62" t="s">
        <v>372</v>
      </c>
      <c r="BO41" s="62" t="s">
        <v>144</v>
      </c>
      <c r="BP41" s="64" t="str">
        <f t="shared" si="2"/>
        <v>622 Rozvoj ESF PN NV KA5 DA5.0 REK</v>
      </c>
      <c r="BQ41" s="65" t="s">
        <v>168</v>
      </c>
      <c r="BR41" s="65" t="s">
        <v>273</v>
      </c>
      <c r="BS41" s="65" t="s">
        <v>274</v>
      </c>
      <c r="BT41" s="65" t="s">
        <v>263</v>
      </c>
      <c r="BU41" s="65" t="s">
        <v>275</v>
      </c>
      <c r="BV41" s="65" t="s">
        <v>276</v>
      </c>
      <c r="BW41" s="65" t="s">
        <v>277</v>
      </c>
      <c r="BX41" s="65" t="s">
        <v>278</v>
      </c>
      <c r="BY41" s="65" t="s">
        <v>279</v>
      </c>
      <c r="BZ41" s="66">
        <v>1</v>
      </c>
      <c r="CA41" s="66">
        <v>1</v>
      </c>
      <c r="CB41" s="66">
        <v>1</v>
      </c>
      <c r="CC41" s="66">
        <v>1</v>
      </c>
      <c r="CD41" s="66">
        <v>1</v>
      </c>
      <c r="CE41" s="66">
        <v>1</v>
      </c>
      <c r="CF41" s="66">
        <v>1</v>
      </c>
      <c r="CG41" s="66">
        <v>1</v>
      </c>
      <c r="CH41" s="66">
        <v>1</v>
      </c>
      <c r="CI41" s="62" t="str">
        <f>VLOOKUP(BK41,[3]ZDROJ!$A$2:$C$20,2,0)</f>
        <v>102031</v>
      </c>
      <c r="CJ41" s="62" t="s">
        <v>192</v>
      </c>
      <c r="CK41" s="62" t="s">
        <v>193</v>
      </c>
      <c r="CL41" s="62" t="s">
        <v>52</v>
      </c>
      <c r="CM41" s="62" t="s">
        <v>194</v>
      </c>
      <c r="CN41" s="68"/>
      <c r="CO41" s="68"/>
      <c r="CQ41" s="31" t="s">
        <v>518</v>
      </c>
      <c r="CR41" s="31" t="s">
        <v>519</v>
      </c>
    </row>
    <row r="42" spans="11:96" ht="17.25" customHeight="1" x14ac:dyDescent="0.25">
      <c r="K42" s="18" t="s">
        <v>424</v>
      </c>
      <c r="L42" s="49">
        <v>31000</v>
      </c>
      <c r="M42" s="49">
        <v>216.27906976744185</v>
      </c>
      <c r="N42" s="50" t="s">
        <v>520</v>
      </c>
      <c r="BB42" s="59">
        <f t="shared" si="0"/>
        <v>0</v>
      </c>
      <c r="BC42" s="59" t="str">
        <f>IF(([2]Dotazník!$L$10=ZDROJE!BM42)*AND([2]Dotazník!$AB$20=ZDROJE!BK42)*AND([2]Dotazník!$AB$21=ZDROJE!BJ42),ZDROJE!BP42,"chyba")</f>
        <v>chyba</v>
      </c>
      <c r="BD42" s="59">
        <f t="shared" si="1"/>
        <v>0</v>
      </c>
      <c r="BE42" s="59" t="str">
        <f>IF(([2]Dotazník!$L$10=ZDROJE!BM42)*AND([2]Dotazník!$AB$20=ZDROJE!BK42)*AND([2]Dotazník!$AB$21=ZDROJE!BJ42),ZDROJE!CI42,"chyba")</f>
        <v>chyba</v>
      </c>
      <c r="BF42" s="61" t="s">
        <v>521</v>
      </c>
      <c r="BG42" s="62">
        <v>622</v>
      </c>
      <c r="BH42" s="62" t="s">
        <v>50</v>
      </c>
      <c r="BI42" s="62" t="s">
        <v>190</v>
      </c>
      <c r="BJ42" s="62" t="s">
        <v>205</v>
      </c>
      <c r="BK42" s="62" t="s">
        <v>191</v>
      </c>
      <c r="BL42" s="62" t="s">
        <v>371</v>
      </c>
      <c r="BM42" s="63" t="s">
        <v>370</v>
      </c>
      <c r="BN42" s="62" t="s">
        <v>372</v>
      </c>
      <c r="BO42" s="62" t="s">
        <v>144</v>
      </c>
      <c r="BP42" s="64" t="str">
        <f t="shared" si="2"/>
        <v>622 Rozvoj ESF PaN ZV KA5 DA5.0 REK</v>
      </c>
      <c r="BQ42" s="65" t="s">
        <v>168</v>
      </c>
      <c r="BR42" s="65" t="s">
        <v>273</v>
      </c>
      <c r="BS42" s="65" t="s">
        <v>274</v>
      </c>
      <c r="BT42" s="65" t="s">
        <v>263</v>
      </c>
      <c r="BU42" s="65" t="s">
        <v>275</v>
      </c>
      <c r="BV42" s="65" t="s">
        <v>276</v>
      </c>
      <c r="BW42" s="65" t="s">
        <v>277</v>
      </c>
      <c r="BX42" s="65" t="s">
        <v>278</v>
      </c>
      <c r="BY42" s="65" t="s">
        <v>279</v>
      </c>
      <c r="BZ42" s="66">
        <v>1</v>
      </c>
      <c r="CA42" s="66">
        <v>1</v>
      </c>
      <c r="CB42" s="66">
        <v>1</v>
      </c>
      <c r="CC42" s="66">
        <v>1</v>
      </c>
      <c r="CD42" s="66">
        <v>1</v>
      </c>
      <c r="CE42" s="66">
        <v>1</v>
      </c>
      <c r="CF42" s="66">
        <v>1</v>
      </c>
      <c r="CG42" s="66">
        <v>1</v>
      </c>
      <c r="CH42" s="66">
        <v>1</v>
      </c>
      <c r="CI42" s="62" t="str">
        <f>VLOOKUP(BK42,[3]ZDROJ!$A$2:$C$20,2,0)</f>
        <v>102020</v>
      </c>
      <c r="CJ42" s="67" t="s">
        <v>442</v>
      </c>
      <c r="CK42" s="67"/>
      <c r="CL42" s="62" t="s">
        <v>52</v>
      </c>
      <c r="CM42" s="62" t="s">
        <v>194</v>
      </c>
      <c r="CN42" s="68"/>
      <c r="CO42" s="68"/>
      <c r="CQ42" s="31" t="s">
        <v>522</v>
      </c>
      <c r="CR42" s="31" t="s">
        <v>523</v>
      </c>
    </row>
    <row r="43" spans="11:96" ht="17.25" customHeight="1" x14ac:dyDescent="0.25">
      <c r="K43" s="18" t="s">
        <v>439</v>
      </c>
      <c r="L43" s="49">
        <v>30000</v>
      </c>
      <c r="M43" s="49">
        <v>209.30232558139534</v>
      </c>
      <c r="N43" s="50" t="s">
        <v>524</v>
      </c>
      <c r="BB43" s="59">
        <f t="shared" si="0"/>
        <v>0</v>
      </c>
      <c r="BC43" s="59" t="str">
        <f>IF(([2]Dotazník!$L$10=ZDROJE!BM43)*AND([2]Dotazník!$AB$20=ZDROJE!BK43)*AND([2]Dotazník!$AB$21=ZDROJE!BJ43),ZDROJE!BP43,"chyba")</f>
        <v>chyba</v>
      </c>
      <c r="BD43" s="59">
        <f t="shared" si="1"/>
        <v>0</v>
      </c>
      <c r="BE43" s="59" t="str">
        <f>IF(([2]Dotazník!$L$10=ZDROJE!BM43)*AND([2]Dotazník!$AB$20=ZDROJE!BK43)*AND([2]Dotazník!$AB$21=ZDROJE!BJ43),ZDROJE!CI43,"chyba")</f>
        <v>chyba</v>
      </c>
      <c r="BF43" s="61" t="s">
        <v>525</v>
      </c>
      <c r="BG43" s="62">
        <v>622</v>
      </c>
      <c r="BH43" s="62" t="s">
        <v>50</v>
      </c>
      <c r="BI43" s="62" t="s">
        <v>190</v>
      </c>
      <c r="BJ43" s="62" t="s">
        <v>160</v>
      </c>
      <c r="BK43" s="62" t="s">
        <v>191</v>
      </c>
      <c r="BL43" s="62" t="s">
        <v>381</v>
      </c>
      <c r="BM43" s="63" t="s">
        <v>380</v>
      </c>
      <c r="BN43" s="62" t="s">
        <v>382</v>
      </c>
      <c r="BO43" s="62" t="s">
        <v>144</v>
      </c>
      <c r="BP43" s="64" t="str">
        <f t="shared" si="2"/>
        <v>622 Rozvoj ESF PN ZV KA6 DA6.0 REK</v>
      </c>
      <c r="BQ43" s="65" t="s">
        <v>168</v>
      </c>
      <c r="BR43" s="65" t="s">
        <v>273</v>
      </c>
      <c r="BS43" s="65" t="s">
        <v>274</v>
      </c>
      <c r="BT43" s="65" t="s">
        <v>263</v>
      </c>
      <c r="BU43" s="65"/>
      <c r="BV43" s="65" t="s">
        <v>276</v>
      </c>
      <c r="BW43" s="65" t="s">
        <v>277</v>
      </c>
      <c r="BX43" s="65" t="s">
        <v>278</v>
      </c>
      <c r="BY43" s="65" t="s">
        <v>279</v>
      </c>
      <c r="BZ43" s="66">
        <v>1</v>
      </c>
      <c r="CA43" s="66">
        <v>1</v>
      </c>
      <c r="CB43" s="66">
        <v>1</v>
      </c>
      <c r="CC43" s="66">
        <v>1</v>
      </c>
      <c r="CD43" s="66"/>
      <c r="CE43" s="66">
        <v>1</v>
      </c>
      <c r="CF43" s="66">
        <v>1</v>
      </c>
      <c r="CG43" s="66">
        <v>1</v>
      </c>
      <c r="CH43" s="66">
        <v>1</v>
      </c>
      <c r="CI43" s="62" t="str">
        <f>VLOOKUP(BK43,[3]ZDROJ!$A$2:$C$20,2,0)</f>
        <v>102020</v>
      </c>
      <c r="CJ43" s="62" t="s">
        <v>192</v>
      </c>
      <c r="CK43" s="62" t="s">
        <v>193</v>
      </c>
      <c r="CL43" s="62" t="s">
        <v>52</v>
      </c>
      <c r="CM43" s="62" t="s">
        <v>194</v>
      </c>
      <c r="CN43" s="68"/>
      <c r="CO43" s="68"/>
      <c r="CQ43" s="31" t="s">
        <v>526</v>
      </c>
      <c r="CR43" s="31" t="s">
        <v>527</v>
      </c>
    </row>
    <row r="44" spans="11:96" ht="17.25" customHeight="1" x14ac:dyDescent="0.25">
      <c r="K44" s="73" t="s">
        <v>175</v>
      </c>
      <c r="L44" s="74">
        <f>L26</f>
        <v>66000</v>
      </c>
      <c r="M44" s="74">
        <f t="shared" ref="M44:N44" si="4">M26</f>
        <v>460.46511627906972</v>
      </c>
      <c r="N44" s="73" t="str">
        <f t="shared" si="4"/>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44" s="59">
        <f t="shared" si="0"/>
        <v>0</v>
      </c>
      <c r="BC44" s="59" t="str">
        <f>IF(([2]Dotazník!$L$10=ZDROJE!BM44)*AND([2]Dotazník!$AB$20=ZDROJE!BK44)*AND([2]Dotazník!$AB$21=ZDROJE!BJ44),ZDROJE!BP44,"chyba")</f>
        <v>chyba</v>
      </c>
      <c r="BD44" s="59">
        <f t="shared" si="1"/>
        <v>0</v>
      </c>
      <c r="BE44" s="59" t="str">
        <f>IF(([2]Dotazník!$L$10=ZDROJE!BM44)*AND([2]Dotazník!$AB$20=ZDROJE!BK44)*AND([2]Dotazník!$AB$21=ZDROJE!BJ44),ZDROJE!CI44,"chyba")</f>
        <v>chyba</v>
      </c>
      <c r="BF44" s="61" t="s">
        <v>528</v>
      </c>
      <c r="BG44" s="62">
        <v>622</v>
      </c>
      <c r="BH44" s="62" t="s">
        <v>50</v>
      </c>
      <c r="BI44" s="62" t="s">
        <v>190</v>
      </c>
      <c r="BJ44" s="62" t="s">
        <v>160</v>
      </c>
      <c r="BK44" s="62" t="s">
        <v>226</v>
      </c>
      <c r="BL44" s="62" t="s">
        <v>381</v>
      </c>
      <c r="BM44" s="63" t="s">
        <v>380</v>
      </c>
      <c r="BN44" s="62" t="s">
        <v>382</v>
      </c>
      <c r="BO44" s="62" t="s">
        <v>144</v>
      </c>
      <c r="BP44" s="64" t="str">
        <f t="shared" si="2"/>
        <v>622 Rozvoj ESF PN NV KA6 DA6.0 REK</v>
      </c>
      <c r="BQ44" s="65" t="s">
        <v>168</v>
      </c>
      <c r="BR44" s="65" t="s">
        <v>273</v>
      </c>
      <c r="BS44" s="65" t="s">
        <v>274</v>
      </c>
      <c r="BT44" s="65" t="s">
        <v>263</v>
      </c>
      <c r="BU44" s="65"/>
      <c r="BV44" s="65" t="s">
        <v>276</v>
      </c>
      <c r="BW44" s="65" t="s">
        <v>277</v>
      </c>
      <c r="BX44" s="65" t="s">
        <v>278</v>
      </c>
      <c r="BY44" s="65" t="s">
        <v>279</v>
      </c>
      <c r="BZ44" s="66">
        <v>1</v>
      </c>
      <c r="CA44" s="66">
        <v>1</v>
      </c>
      <c r="CB44" s="66">
        <v>1</v>
      </c>
      <c r="CC44" s="66">
        <v>1</v>
      </c>
      <c r="CD44" s="66"/>
      <c r="CE44" s="66">
        <v>1</v>
      </c>
      <c r="CF44" s="66">
        <v>1</v>
      </c>
      <c r="CG44" s="66">
        <v>1</v>
      </c>
      <c r="CH44" s="66">
        <v>1</v>
      </c>
      <c r="CI44" s="62" t="str">
        <f>VLOOKUP(BK44,[3]ZDROJ!$A$2:$C$20,2,0)</f>
        <v>102031</v>
      </c>
      <c r="CJ44" s="62" t="s">
        <v>192</v>
      </c>
      <c r="CK44" s="62" t="s">
        <v>193</v>
      </c>
      <c r="CL44" s="62" t="s">
        <v>52</v>
      </c>
      <c r="CM44" s="62" t="s">
        <v>194</v>
      </c>
      <c r="CN44" s="68"/>
      <c r="CO44" s="68"/>
      <c r="CQ44" s="31" t="s">
        <v>529</v>
      </c>
      <c r="CR44" s="31" t="s">
        <v>530</v>
      </c>
    </row>
    <row r="45" spans="11:96" ht="17.25" customHeight="1" x14ac:dyDescent="0.25">
      <c r="K45" s="73" t="s">
        <v>219</v>
      </c>
      <c r="L45" s="74">
        <f>L29</f>
        <v>35000</v>
      </c>
      <c r="M45" s="74">
        <f t="shared" ref="M45:N45" si="5">M29</f>
        <v>244.18604651162789</v>
      </c>
      <c r="N45" s="73" t="str">
        <f t="shared" si="5"/>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5" s="59">
        <f t="shared" si="0"/>
        <v>0</v>
      </c>
      <c r="BC45" s="59" t="str">
        <f>IF(([2]Dotazník!$L$10=ZDROJE!BM45)*AND([2]Dotazník!$AB$20=ZDROJE!BK45)*AND([2]Dotazník!$AB$21=ZDROJE!BJ45),ZDROJE!BP45,"chyba")</f>
        <v>chyba</v>
      </c>
      <c r="BD45" s="59">
        <f t="shared" si="1"/>
        <v>0</v>
      </c>
      <c r="BE45" s="59" t="str">
        <f>IF(([2]Dotazník!$L$10=ZDROJE!BM45)*AND([2]Dotazník!$AB$20=ZDROJE!BK45)*AND([2]Dotazník!$AB$21=ZDROJE!BJ45),ZDROJE!CI45,"chyba")</f>
        <v>chyba</v>
      </c>
      <c r="BF45" s="61" t="s">
        <v>531</v>
      </c>
      <c r="BG45" s="62">
        <v>622</v>
      </c>
      <c r="BH45" s="62" t="s">
        <v>50</v>
      </c>
      <c r="BI45" s="62" t="s">
        <v>190</v>
      </c>
      <c r="BJ45" s="62" t="s">
        <v>205</v>
      </c>
      <c r="BK45" s="62" t="s">
        <v>191</v>
      </c>
      <c r="BL45" s="62" t="s">
        <v>381</v>
      </c>
      <c r="BM45" s="63" t="s">
        <v>380</v>
      </c>
      <c r="BN45" s="62" t="s">
        <v>382</v>
      </c>
      <c r="BO45" s="62" t="s">
        <v>144</v>
      </c>
      <c r="BP45" s="64" t="str">
        <f t="shared" si="2"/>
        <v>622 Rozvoj ESF PaN ZV KA6 DA6.0 REK</v>
      </c>
      <c r="BQ45" s="65" t="s">
        <v>168</v>
      </c>
      <c r="BR45" s="65" t="s">
        <v>273</v>
      </c>
      <c r="BS45" s="65" t="s">
        <v>274</v>
      </c>
      <c r="BT45" s="65" t="s">
        <v>263</v>
      </c>
      <c r="BU45" s="65"/>
      <c r="BV45" s="65" t="s">
        <v>276</v>
      </c>
      <c r="BW45" s="65" t="s">
        <v>277</v>
      </c>
      <c r="BX45" s="65" t="s">
        <v>278</v>
      </c>
      <c r="BY45" s="65" t="s">
        <v>279</v>
      </c>
      <c r="BZ45" s="66">
        <v>1</v>
      </c>
      <c r="CA45" s="66">
        <v>1</v>
      </c>
      <c r="CB45" s="66">
        <v>1</v>
      </c>
      <c r="CC45" s="66">
        <v>1</v>
      </c>
      <c r="CD45" s="66"/>
      <c r="CE45" s="66">
        <v>1</v>
      </c>
      <c r="CF45" s="66">
        <v>1</v>
      </c>
      <c r="CG45" s="66">
        <v>1</v>
      </c>
      <c r="CH45" s="66">
        <v>1</v>
      </c>
      <c r="CI45" s="62" t="str">
        <f>VLOOKUP(BK45,[3]ZDROJ!$A$2:$C$20,2,0)</f>
        <v>102020</v>
      </c>
      <c r="CJ45" s="62" t="s">
        <v>192</v>
      </c>
      <c r="CK45" s="62" t="s">
        <v>193</v>
      </c>
      <c r="CL45" s="62" t="s">
        <v>52</v>
      </c>
      <c r="CM45" s="62" t="s">
        <v>194</v>
      </c>
      <c r="CN45" s="68"/>
      <c r="CO45" s="68"/>
      <c r="CQ45" s="31" t="s">
        <v>532</v>
      </c>
      <c r="CR45" s="31" t="s">
        <v>533</v>
      </c>
    </row>
    <row r="46" spans="11:96" ht="17.25" customHeight="1" x14ac:dyDescent="0.25">
      <c r="K46" s="73" t="s">
        <v>244</v>
      </c>
      <c r="L46" s="74">
        <f>L45</f>
        <v>35000</v>
      </c>
      <c r="M46" s="74">
        <f t="shared" ref="M46:N46" si="6">M45</f>
        <v>244.18604651162789</v>
      </c>
      <c r="N46" s="73" t="str">
        <f t="shared" si="6"/>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6" s="59">
        <f t="shared" si="0"/>
        <v>0</v>
      </c>
      <c r="BC46" s="59" t="str">
        <f>IF(([2]Dotazník!$L$10=ZDROJE!BM46)*AND([2]Dotazník!$AB$20=ZDROJE!BK46)*AND([2]Dotazník!$AB$21=ZDROJE!BJ46),ZDROJE!BP46,"chyba")</f>
        <v>chyba</v>
      </c>
      <c r="BD46" s="59">
        <f t="shared" si="1"/>
        <v>0</v>
      </c>
      <c r="BE46" s="59" t="str">
        <f>IF(([2]Dotazník!$L$10=ZDROJE!BM46)*AND([2]Dotazník!$AB$20=ZDROJE!BK46)*AND([2]Dotazník!$AB$21=ZDROJE!BJ46),ZDROJE!CI46,"chyba")</f>
        <v>chyba</v>
      </c>
      <c r="BF46" s="61" t="s">
        <v>534</v>
      </c>
      <c r="BG46" s="62">
        <v>622</v>
      </c>
      <c r="BH46" s="62" t="s">
        <v>50</v>
      </c>
      <c r="BI46" s="62" t="s">
        <v>190</v>
      </c>
      <c r="BJ46" s="62" t="s">
        <v>535</v>
      </c>
      <c r="BK46" s="62"/>
      <c r="BL46" s="62"/>
      <c r="BM46" s="63"/>
      <c r="BN46" s="62"/>
      <c r="BO46" s="62" t="s">
        <v>136</v>
      </c>
      <c r="BP46" s="64" t="str">
        <f t="shared" si="2"/>
        <v>622 Rozvoj ESF Kof    EF</v>
      </c>
      <c r="BQ46" s="65"/>
      <c r="BR46" s="65" t="s">
        <v>273</v>
      </c>
      <c r="BS46" s="65"/>
      <c r="BT46" s="65"/>
      <c r="BU46" s="65"/>
      <c r="BV46" s="65"/>
      <c r="BW46" s="65"/>
      <c r="BX46" s="65"/>
      <c r="BY46" s="65"/>
      <c r="BZ46" s="66"/>
      <c r="CA46" s="66" t="s">
        <v>189</v>
      </c>
      <c r="CB46" s="66"/>
      <c r="CC46" s="66"/>
      <c r="CD46" s="66"/>
      <c r="CE46" s="66"/>
      <c r="CF46" s="66"/>
      <c r="CG46" s="66"/>
      <c r="CH46" s="66"/>
      <c r="CI46" s="75"/>
      <c r="CJ46" s="75"/>
      <c r="CK46" s="75"/>
      <c r="CL46" s="75"/>
      <c r="CM46" s="75"/>
      <c r="CN46" s="68"/>
      <c r="CO46" s="68"/>
      <c r="CQ46" s="31" t="s">
        <v>536</v>
      </c>
      <c r="CR46" s="31" t="s">
        <v>537</v>
      </c>
    </row>
    <row r="47" spans="11:96" ht="17.25" customHeight="1" x14ac:dyDescent="0.25">
      <c r="K47" s="73" t="s">
        <v>266</v>
      </c>
      <c r="L47" s="74">
        <f>L32</f>
        <v>28000</v>
      </c>
      <c r="M47" s="74">
        <f t="shared" ref="M47:N48" si="7">M32</f>
        <v>195.3488372093023</v>
      </c>
      <c r="N47" s="73" t="str">
        <f t="shared" si="7"/>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47" s="59">
        <f t="shared" si="0"/>
        <v>0</v>
      </c>
      <c r="BC47" s="59" t="str">
        <f>IF(([2]Dotazník!$L$10=ZDROJE!BM47)*AND([2]Dotazník!$AB$20=ZDROJE!BK47)*AND([2]Dotazník!$AB$21=ZDROJE!BJ47),ZDROJE!BP47,"chyba")</f>
        <v>chyba</v>
      </c>
      <c r="BD47" s="59">
        <f t="shared" si="1"/>
        <v>0</v>
      </c>
      <c r="BE47" s="59" t="str">
        <f>IF(([2]Dotazník!$L$10=ZDROJE!BM47)*AND([2]Dotazník!$AB$20=ZDROJE!BK47)*AND([2]Dotazník!$AB$21=ZDROJE!BJ47),ZDROJE!CI47,"chyba")</f>
        <v>chyba</v>
      </c>
      <c r="BF47" s="61" t="s">
        <v>538</v>
      </c>
      <c r="BG47" s="62">
        <v>622</v>
      </c>
      <c r="BH47" s="62" t="s">
        <v>50</v>
      </c>
      <c r="BI47" s="62" t="s">
        <v>190</v>
      </c>
      <c r="BJ47" s="62" t="s">
        <v>535</v>
      </c>
      <c r="BK47" s="62"/>
      <c r="BL47" s="62"/>
      <c r="BM47" s="63"/>
      <c r="BN47" s="62"/>
      <c r="BO47" s="62" t="s">
        <v>137</v>
      </c>
      <c r="BP47" s="64" t="str">
        <f t="shared" si="2"/>
        <v>622 Rozvoj ESF Kof    FF</v>
      </c>
      <c r="BQ47" s="65"/>
      <c r="BR47" s="65"/>
      <c r="BS47" s="65" t="s">
        <v>274</v>
      </c>
      <c r="BT47" s="65"/>
      <c r="BU47" s="65"/>
      <c r="BV47" s="65"/>
      <c r="BW47" s="65"/>
      <c r="BX47" s="65"/>
      <c r="BY47" s="65"/>
      <c r="BZ47" s="66"/>
      <c r="CA47" s="66"/>
      <c r="CB47" s="66" t="s">
        <v>189</v>
      </c>
      <c r="CC47" s="66"/>
      <c r="CD47" s="66"/>
      <c r="CE47" s="66"/>
      <c r="CF47" s="66"/>
      <c r="CG47" s="66"/>
      <c r="CH47" s="66"/>
      <c r="CI47" s="75"/>
      <c r="CJ47" s="75"/>
      <c r="CK47" s="75"/>
      <c r="CL47" s="75"/>
      <c r="CM47" s="75"/>
      <c r="CN47" s="68"/>
      <c r="CO47" s="68"/>
      <c r="CQ47" s="31" t="s">
        <v>539</v>
      </c>
      <c r="CR47" s="31" t="s">
        <v>540</v>
      </c>
    </row>
    <row r="48" spans="11:96" ht="17.25" customHeight="1" x14ac:dyDescent="0.25">
      <c r="K48" s="73" t="s">
        <v>290</v>
      </c>
      <c r="L48" s="74">
        <f>L33</f>
        <v>28000</v>
      </c>
      <c r="M48" s="74">
        <f t="shared" si="7"/>
        <v>195.3488372093023</v>
      </c>
      <c r="N48" s="73" t="str">
        <f t="shared" si="7"/>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48" s="59">
        <f t="shared" si="0"/>
        <v>0</v>
      </c>
      <c r="BC48" s="59" t="str">
        <f>IF(([2]Dotazník!$L$10=ZDROJE!BM48)*AND([2]Dotazník!$AB$20=ZDROJE!BK48)*AND([2]Dotazník!$AB$21=ZDROJE!BJ48),ZDROJE!BP48,"chyba")</f>
        <v>chyba</v>
      </c>
      <c r="BD48" s="59">
        <f t="shared" si="1"/>
        <v>0</v>
      </c>
      <c r="BE48" s="59" t="str">
        <f>IF(([2]Dotazník!$L$10=ZDROJE!BM48)*AND([2]Dotazník!$AB$20=ZDROJE!BK48)*AND([2]Dotazník!$AB$21=ZDROJE!BJ48),ZDROJE!CI48,"chyba")</f>
        <v>chyba</v>
      </c>
      <c r="BF48" s="61" t="s">
        <v>541</v>
      </c>
      <c r="BG48" s="62">
        <v>622</v>
      </c>
      <c r="BH48" s="62" t="s">
        <v>50</v>
      </c>
      <c r="BI48" s="62" t="s">
        <v>190</v>
      </c>
      <c r="BJ48" s="62" t="s">
        <v>535</v>
      </c>
      <c r="BK48" s="62"/>
      <c r="BL48" s="62"/>
      <c r="BM48" s="63"/>
      <c r="BN48" s="62"/>
      <c r="BO48" s="62" t="s">
        <v>138</v>
      </c>
      <c r="BP48" s="64" t="str">
        <f t="shared" si="2"/>
        <v>622 Rozvoj ESF Kof    PF</v>
      </c>
      <c r="BQ48" s="65"/>
      <c r="BR48" s="65"/>
      <c r="BS48" s="65"/>
      <c r="BT48" s="65" t="s">
        <v>263</v>
      </c>
      <c r="BU48" s="65"/>
      <c r="BV48" s="65"/>
      <c r="BW48" s="65"/>
      <c r="BX48" s="65"/>
      <c r="BY48" s="65"/>
      <c r="BZ48" s="66"/>
      <c r="CA48" s="66"/>
      <c r="CB48" s="66"/>
      <c r="CC48" s="66" t="s">
        <v>189</v>
      </c>
      <c r="CD48" s="66"/>
      <c r="CE48" s="66"/>
      <c r="CF48" s="66"/>
      <c r="CG48" s="66"/>
      <c r="CH48" s="66"/>
      <c r="CI48" s="75"/>
      <c r="CJ48" s="75"/>
      <c r="CK48" s="75"/>
      <c r="CL48" s="75"/>
      <c r="CM48" s="75"/>
      <c r="CN48" s="68"/>
      <c r="CO48" s="68"/>
      <c r="CQ48" s="31" t="s">
        <v>542</v>
      </c>
      <c r="CR48" s="31" t="s">
        <v>543</v>
      </c>
    </row>
    <row r="49" spans="11:96" ht="17.25" customHeight="1" x14ac:dyDescent="0.25">
      <c r="K49" s="73" t="s">
        <v>306</v>
      </c>
      <c r="L49" s="74">
        <f>L37</f>
        <v>23000</v>
      </c>
      <c r="M49" s="74">
        <f t="shared" ref="M49:N49" si="8">M37</f>
        <v>160.46511627906975</v>
      </c>
      <c r="N49" s="73" t="str">
        <f t="shared" si="8"/>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49" s="59">
        <f t="shared" si="0"/>
        <v>0</v>
      </c>
      <c r="BC49" s="59" t="str">
        <f>IF(([2]Dotazník!$L$10=ZDROJE!BM49)*AND([2]Dotazník!$AB$20=ZDROJE!BK49)*AND([2]Dotazník!$AB$21=ZDROJE!BJ49),ZDROJE!BP49,"chyba")</f>
        <v>chyba</v>
      </c>
      <c r="BD49" s="59">
        <f t="shared" si="1"/>
        <v>0</v>
      </c>
      <c r="BE49" s="59" t="str">
        <f>IF(([2]Dotazník!$L$10=ZDROJE!BM49)*AND([2]Dotazník!$AB$20=ZDROJE!BK49)*AND([2]Dotazník!$AB$21=ZDROJE!BJ49),ZDROJE!CI49,"chyba")</f>
        <v>chyba</v>
      </c>
      <c r="BF49" s="61" t="s">
        <v>544</v>
      </c>
      <c r="BG49" s="62">
        <v>622</v>
      </c>
      <c r="BH49" s="62" t="s">
        <v>50</v>
      </c>
      <c r="BI49" s="62" t="s">
        <v>190</v>
      </c>
      <c r="BJ49" s="62" t="s">
        <v>535</v>
      </c>
      <c r="BK49" s="62"/>
      <c r="BL49" s="62"/>
      <c r="BM49" s="63"/>
      <c r="BN49" s="62"/>
      <c r="BO49" s="62" t="s">
        <v>139</v>
      </c>
      <c r="BP49" s="64" t="str">
        <f t="shared" si="2"/>
        <v>622 Rozvoj ESF Kof    PřF</v>
      </c>
      <c r="BQ49" s="65"/>
      <c r="BR49" s="65"/>
      <c r="BS49" s="65"/>
      <c r="BT49" s="65"/>
      <c r="BU49" s="65" t="s">
        <v>275</v>
      </c>
      <c r="BV49" s="65"/>
      <c r="BW49" s="65"/>
      <c r="BX49" s="65"/>
      <c r="BY49" s="65"/>
      <c r="BZ49" s="66"/>
      <c r="CA49" s="66"/>
      <c r="CB49" s="66"/>
      <c r="CC49" s="66"/>
      <c r="CD49" s="66" t="s">
        <v>189</v>
      </c>
      <c r="CE49" s="66"/>
      <c r="CF49" s="66"/>
      <c r="CG49" s="66"/>
      <c r="CH49" s="66"/>
      <c r="CI49" s="75"/>
      <c r="CJ49" s="75"/>
      <c r="CK49" s="75"/>
      <c r="CL49" s="75"/>
      <c r="CM49" s="75"/>
      <c r="CN49" s="68"/>
      <c r="CO49" s="68"/>
      <c r="CQ49" s="31" t="s">
        <v>545</v>
      </c>
      <c r="CR49" s="31" t="s">
        <v>546</v>
      </c>
    </row>
    <row r="50" spans="11:96" ht="17.25" customHeight="1" x14ac:dyDescent="0.25">
      <c r="K50" s="73" t="s">
        <v>325</v>
      </c>
      <c r="L50" s="74">
        <f>L35</f>
        <v>37000</v>
      </c>
      <c r="M50" s="74">
        <f t="shared" ref="M50:N50" si="9">M35</f>
        <v>258.1395348837209</v>
      </c>
      <c r="N50" s="73" t="str">
        <f t="shared" si="9"/>
        <v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v>
      </c>
      <c r="BB50" s="59">
        <f t="shared" si="0"/>
        <v>0</v>
      </c>
      <c r="BC50" s="59" t="str">
        <f>IF(([2]Dotazník!$L$10=ZDROJE!BM50)*AND([2]Dotazník!$AB$20=ZDROJE!BK50)*AND([2]Dotazník!$AB$21=ZDROJE!BJ50),ZDROJE!BP50,"chyba")</f>
        <v>chyba</v>
      </c>
      <c r="BD50" s="59">
        <f t="shared" si="1"/>
        <v>0</v>
      </c>
      <c r="BE50" s="59" t="str">
        <f>IF(([2]Dotazník!$L$10=ZDROJE!BM50)*AND([2]Dotazník!$AB$20=ZDROJE!BK50)*AND([2]Dotazník!$AB$21=ZDROJE!BJ50),ZDROJE!CI50,"chyba")</f>
        <v>chyba</v>
      </c>
      <c r="BF50" s="61" t="s">
        <v>547</v>
      </c>
      <c r="BG50" s="62">
        <v>622</v>
      </c>
      <c r="BH50" s="62" t="s">
        <v>50</v>
      </c>
      <c r="BI50" s="62" t="s">
        <v>190</v>
      </c>
      <c r="BJ50" s="62" t="s">
        <v>535</v>
      </c>
      <c r="BK50" s="62"/>
      <c r="BL50" s="62"/>
      <c r="BM50" s="63"/>
      <c r="BN50" s="62"/>
      <c r="BO50" s="62" t="s">
        <v>140</v>
      </c>
      <c r="BP50" s="64" t="str">
        <f t="shared" si="2"/>
        <v>622 Rozvoj ESF Kof    FROV</v>
      </c>
      <c r="BQ50" s="65"/>
      <c r="BR50" s="65"/>
      <c r="BS50" s="65"/>
      <c r="BT50" s="65"/>
      <c r="BU50" s="65"/>
      <c r="BV50" s="65" t="s">
        <v>276</v>
      </c>
      <c r="BW50" s="65"/>
      <c r="BX50" s="65"/>
      <c r="BY50" s="65"/>
      <c r="BZ50" s="66"/>
      <c r="CA50" s="66"/>
      <c r="CB50" s="66"/>
      <c r="CC50" s="66"/>
      <c r="CD50" s="66"/>
      <c r="CE50" s="66" t="s">
        <v>189</v>
      </c>
      <c r="CF50" s="66"/>
      <c r="CG50" s="66"/>
      <c r="CH50" s="66"/>
      <c r="CI50" s="75"/>
      <c r="CJ50" s="75"/>
      <c r="CK50" s="75"/>
      <c r="CL50" s="75"/>
      <c r="CM50" s="75"/>
      <c r="CN50" s="68"/>
      <c r="CO50" s="68"/>
      <c r="CQ50" s="31" t="s">
        <v>548</v>
      </c>
      <c r="CR50" s="31" t="s">
        <v>549</v>
      </c>
    </row>
    <row r="51" spans="11:96" ht="17.25" customHeight="1" x14ac:dyDescent="0.25">
      <c r="K51" s="73" t="s">
        <v>342</v>
      </c>
      <c r="L51" s="74">
        <f>L31</f>
        <v>35000</v>
      </c>
      <c r="M51" s="74">
        <f t="shared" ref="M51:N51" si="10">M31</f>
        <v>244.18604651162789</v>
      </c>
      <c r="N51" s="73" t="str">
        <f t="shared" si="1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1" s="59">
        <f t="shared" si="0"/>
        <v>0</v>
      </c>
      <c r="BC51" s="59" t="str">
        <f>IF(([2]Dotazník!$L$10=ZDROJE!BM51)*AND([2]Dotazník!$AB$20=ZDROJE!BK51)*AND([2]Dotazník!$AB$21=ZDROJE!BJ51),ZDROJE!BP51,"chyba")</f>
        <v>chyba</v>
      </c>
      <c r="BD51" s="59">
        <f t="shared" si="1"/>
        <v>0</v>
      </c>
      <c r="BE51" s="59" t="str">
        <f>IF(([2]Dotazník!$L$10=ZDROJE!BM51)*AND([2]Dotazník!$AB$20=ZDROJE!BK51)*AND([2]Dotazník!$AB$21=ZDROJE!BJ51),ZDROJE!CI51,"chyba")</f>
        <v>chyba</v>
      </c>
      <c r="BF51" s="61" t="s">
        <v>550</v>
      </c>
      <c r="BG51" s="62">
        <v>622</v>
      </c>
      <c r="BH51" s="62" t="s">
        <v>50</v>
      </c>
      <c r="BI51" s="62" t="s">
        <v>190</v>
      </c>
      <c r="BJ51" s="62" t="s">
        <v>535</v>
      </c>
      <c r="BK51" s="62"/>
      <c r="BL51" s="62"/>
      <c r="BM51" s="63"/>
      <c r="BN51" s="62"/>
      <c r="BO51" s="62" t="s">
        <v>141</v>
      </c>
      <c r="BP51" s="64" t="str">
        <f t="shared" si="2"/>
        <v>622 Rozvoj ESF Kof    TF</v>
      </c>
      <c r="BQ51" s="65"/>
      <c r="BR51" s="65"/>
      <c r="BS51" s="65"/>
      <c r="BT51" s="65"/>
      <c r="BU51" s="65"/>
      <c r="BV51" s="65"/>
      <c r="BW51" s="65" t="s">
        <v>277</v>
      </c>
      <c r="BX51" s="65"/>
      <c r="BY51" s="65"/>
      <c r="BZ51" s="66"/>
      <c r="CA51" s="66"/>
      <c r="CB51" s="66"/>
      <c r="CC51" s="66"/>
      <c r="CD51" s="66"/>
      <c r="CE51" s="66"/>
      <c r="CF51" s="66" t="s">
        <v>189</v>
      </c>
      <c r="CG51" s="66"/>
      <c r="CH51" s="66"/>
      <c r="CI51" s="75"/>
      <c r="CJ51" s="75"/>
      <c r="CK51" s="75"/>
      <c r="CL51" s="75"/>
      <c r="CM51" s="75"/>
      <c r="CN51" s="68"/>
      <c r="CO51" s="68"/>
      <c r="CQ51" s="31" t="s">
        <v>551</v>
      </c>
      <c r="CR51" s="31" t="s">
        <v>552</v>
      </c>
    </row>
    <row r="52" spans="11:96" ht="17.25" customHeight="1" x14ac:dyDescent="0.25">
      <c r="K52" s="73" t="s">
        <v>357</v>
      </c>
      <c r="L52" s="74">
        <f>L51</f>
        <v>35000</v>
      </c>
      <c r="M52" s="74">
        <f t="shared" ref="M52:N55" si="11">M51</f>
        <v>244.18604651162789</v>
      </c>
      <c r="N52"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2" s="59">
        <f t="shared" si="0"/>
        <v>0</v>
      </c>
      <c r="BC52" s="59" t="str">
        <f>IF(([2]Dotazník!$L$10=ZDROJE!BM52)*AND([2]Dotazník!$AB$20=ZDROJE!BK52)*AND([2]Dotazník!$AB$21=ZDROJE!BJ52),ZDROJE!BP52,"chyba")</f>
        <v>chyba</v>
      </c>
      <c r="BD52" s="59">
        <f t="shared" si="1"/>
        <v>0</v>
      </c>
      <c r="BE52" s="59" t="str">
        <f>IF(([2]Dotazník!$L$10=ZDROJE!BM52)*AND([2]Dotazník!$AB$20=ZDROJE!BK52)*AND([2]Dotazník!$AB$21=ZDROJE!BJ52),ZDROJE!CI52,"chyba")</f>
        <v>chyba</v>
      </c>
      <c r="BF52" s="61" t="s">
        <v>553</v>
      </c>
      <c r="BG52" s="62">
        <v>622</v>
      </c>
      <c r="BH52" s="62" t="s">
        <v>50</v>
      </c>
      <c r="BI52" s="62" t="s">
        <v>190</v>
      </c>
      <c r="BJ52" s="62" t="s">
        <v>535</v>
      </c>
      <c r="BK52" s="62"/>
      <c r="BL52" s="62"/>
      <c r="BM52" s="63"/>
      <c r="BN52" s="62"/>
      <c r="BO52" s="62" t="s">
        <v>142</v>
      </c>
      <c r="BP52" s="64" t="str">
        <f t="shared" si="2"/>
        <v>622 Rozvoj ESF Kof    ZSF</v>
      </c>
      <c r="BQ52" s="65"/>
      <c r="BR52" s="65"/>
      <c r="BS52" s="65"/>
      <c r="BT52" s="65"/>
      <c r="BU52" s="65"/>
      <c r="BV52" s="65"/>
      <c r="BW52" s="65"/>
      <c r="BX52" s="65" t="s">
        <v>278</v>
      </c>
      <c r="BY52" s="65"/>
      <c r="BZ52" s="66"/>
      <c r="CA52" s="66"/>
      <c r="CB52" s="66"/>
      <c r="CC52" s="66"/>
      <c r="CD52" s="66"/>
      <c r="CE52" s="66"/>
      <c r="CF52" s="66"/>
      <c r="CG52" s="66" t="s">
        <v>189</v>
      </c>
      <c r="CH52" s="66"/>
      <c r="CI52" s="75"/>
      <c r="CJ52" s="75"/>
      <c r="CK52" s="75"/>
      <c r="CL52" s="75"/>
      <c r="CM52" s="75"/>
      <c r="CN52" s="68"/>
      <c r="CO52" s="68"/>
      <c r="CQ52" s="31" t="s">
        <v>554</v>
      </c>
      <c r="CR52" s="31" t="s">
        <v>555</v>
      </c>
    </row>
    <row r="53" spans="11:96" ht="17.25" customHeight="1" x14ac:dyDescent="0.25">
      <c r="K53" s="73" t="s">
        <v>368</v>
      </c>
      <c r="L53" s="74">
        <f t="shared" ref="L53:L55" si="12">L52</f>
        <v>35000</v>
      </c>
      <c r="M53" s="74">
        <f t="shared" si="11"/>
        <v>244.18604651162789</v>
      </c>
      <c r="N53"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3" s="59">
        <f t="shared" si="0"/>
        <v>0</v>
      </c>
      <c r="BC53" s="59" t="str">
        <f>IF(([2]Dotazník!$L$10=ZDROJE!BM53)*AND([2]Dotazník!$AB$20=ZDROJE!BK53)*AND([2]Dotazník!$AB$21=ZDROJE!BJ53),ZDROJE!BP53,"chyba")</f>
        <v>chyba</v>
      </c>
      <c r="BD53" s="59">
        <f t="shared" si="1"/>
        <v>0</v>
      </c>
      <c r="BE53" s="59" t="str">
        <f>IF(([2]Dotazník!$L$10=ZDROJE!BM53)*AND([2]Dotazník!$AB$20=ZDROJE!BK53)*AND([2]Dotazník!$AB$21=ZDROJE!BJ53),ZDROJE!CI53,"chyba")</f>
        <v>chyba</v>
      </c>
      <c r="BF53" s="61" t="s">
        <v>556</v>
      </c>
      <c r="BG53" s="62">
        <v>622</v>
      </c>
      <c r="BH53" s="62" t="s">
        <v>50</v>
      </c>
      <c r="BI53" s="62" t="s">
        <v>190</v>
      </c>
      <c r="BJ53" s="62" t="s">
        <v>535</v>
      </c>
      <c r="BK53" s="62"/>
      <c r="BL53" s="62"/>
      <c r="BM53" s="63"/>
      <c r="BN53" s="62"/>
      <c r="BO53" s="62" t="s">
        <v>143</v>
      </c>
      <c r="BP53" s="64" t="str">
        <f t="shared" si="2"/>
        <v>622 Rozvoj ESF Kof    ZF</v>
      </c>
      <c r="BQ53" s="65"/>
      <c r="BR53" s="65"/>
      <c r="BS53" s="65"/>
      <c r="BT53" s="65"/>
      <c r="BU53" s="65"/>
      <c r="BV53" s="65"/>
      <c r="BW53" s="65"/>
      <c r="BX53" s="65"/>
      <c r="BY53" s="65" t="s">
        <v>279</v>
      </c>
      <c r="BZ53" s="66"/>
      <c r="CA53" s="66"/>
      <c r="CB53" s="66"/>
      <c r="CC53" s="66"/>
      <c r="CD53" s="66"/>
      <c r="CE53" s="66"/>
      <c r="CF53" s="66"/>
      <c r="CG53" s="66"/>
      <c r="CH53" s="66" t="s">
        <v>189</v>
      </c>
      <c r="CI53" s="75"/>
      <c r="CJ53" s="75"/>
      <c r="CK53" s="75"/>
      <c r="CL53" s="75"/>
      <c r="CM53" s="75"/>
      <c r="CN53" s="68"/>
      <c r="CO53" s="68"/>
      <c r="CQ53" s="31" t="s">
        <v>557</v>
      </c>
      <c r="CR53" s="31" t="s">
        <v>255</v>
      </c>
    </row>
    <row r="54" spans="11:96" ht="17.25" customHeight="1" x14ac:dyDescent="0.25">
      <c r="K54" s="73" t="s">
        <v>378</v>
      </c>
      <c r="L54" s="74">
        <f t="shared" si="12"/>
        <v>35000</v>
      </c>
      <c r="M54" s="74">
        <f t="shared" si="11"/>
        <v>244.18604651162789</v>
      </c>
      <c r="N54"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4" s="59">
        <f t="shared" si="0"/>
        <v>0</v>
      </c>
      <c r="BC54" s="59" t="str">
        <f>IF(([2]Dotazník!$L$10=ZDROJE!BM54)*AND([2]Dotazník!$AB$20=ZDROJE!BK54)*AND([2]Dotazník!$AB$21=ZDROJE!BJ54),ZDROJE!BP54,"chyba")</f>
        <v>chyba</v>
      </c>
      <c r="BD54" s="59">
        <f t="shared" si="1"/>
        <v>0</v>
      </c>
      <c r="BE54" s="59" t="str">
        <f>IF(([2]Dotazník!$L$10=ZDROJE!BM54)*AND([2]Dotazník!$AB$20=ZDROJE!BK54)*AND([2]Dotazník!$AB$21=ZDROJE!BJ54),ZDROJE!CI54,"chyba")</f>
        <v>chyba</v>
      </c>
      <c r="BF54" s="61" t="s">
        <v>558</v>
      </c>
      <c r="BG54" s="62">
        <v>622</v>
      </c>
      <c r="BH54" s="62" t="s">
        <v>50</v>
      </c>
      <c r="BI54" s="62" t="s">
        <v>190</v>
      </c>
      <c r="BJ54" s="62" t="s">
        <v>535</v>
      </c>
      <c r="BK54" s="62"/>
      <c r="BL54" s="62"/>
      <c r="BM54" s="63"/>
      <c r="BN54" s="62"/>
      <c r="BO54" s="62" t="s">
        <v>144</v>
      </c>
      <c r="BP54" s="64" t="str">
        <f t="shared" si="2"/>
        <v>622 Rozvoj ESF Kof    REK</v>
      </c>
      <c r="BQ54" s="65" t="s">
        <v>168</v>
      </c>
      <c r="BR54" s="65"/>
      <c r="BS54" s="65"/>
      <c r="BT54" s="65"/>
      <c r="BU54" s="65"/>
      <c r="BV54" s="65"/>
      <c r="BW54" s="65"/>
      <c r="BX54" s="65"/>
      <c r="BY54" s="65"/>
      <c r="BZ54" s="66" t="s">
        <v>189</v>
      </c>
      <c r="CA54" s="66"/>
      <c r="CB54" s="66"/>
      <c r="CC54" s="66"/>
      <c r="CD54" s="66"/>
      <c r="CE54" s="66"/>
      <c r="CF54" s="66"/>
      <c r="CG54" s="66"/>
      <c r="CH54" s="66"/>
      <c r="CI54" s="75"/>
      <c r="CJ54" s="75"/>
      <c r="CK54" s="75"/>
      <c r="CL54" s="75"/>
      <c r="CM54" s="75"/>
      <c r="CN54" s="68"/>
      <c r="CO54" s="68"/>
      <c r="CQ54" s="31" t="s">
        <v>559</v>
      </c>
      <c r="CR54" s="31" t="s">
        <v>255</v>
      </c>
    </row>
    <row r="55" spans="11:96" ht="17.25" customHeight="1" x14ac:dyDescent="0.25">
      <c r="K55" s="73" t="s">
        <v>387</v>
      </c>
      <c r="L55" s="74">
        <f t="shared" si="12"/>
        <v>35000</v>
      </c>
      <c r="M55" s="74">
        <f t="shared" si="11"/>
        <v>244.18604651162789</v>
      </c>
      <c r="N55" s="73" t="str">
        <f t="shared" si="11"/>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5" s="59">
        <f t="shared" si="0"/>
        <v>0</v>
      </c>
      <c r="BC55" s="59" t="str">
        <f>IF(([2]Dotazník!$L$10=ZDROJE!BM55)*AND([2]Dotazník!$AB$20=ZDROJE!BK55)*AND([2]Dotazník!$AB$21=ZDROJE!BJ55),ZDROJE!BP55,"chyba")</f>
        <v>chyba</v>
      </c>
      <c r="BD55" s="59">
        <f t="shared" si="1"/>
        <v>0</v>
      </c>
      <c r="BE55" s="59" t="str">
        <f>IF(([2]Dotazník!$L$10=ZDROJE!BM55)*AND([2]Dotazník!$AB$20=ZDROJE!BK55)*AND([2]Dotazník!$AB$21=ZDROJE!BJ55),ZDROJE!CI55,"chyba")</f>
        <v>chyba</v>
      </c>
      <c r="BF55" s="61" t="s">
        <v>560</v>
      </c>
      <c r="BG55" s="62">
        <v>622</v>
      </c>
      <c r="BH55" s="62" t="s">
        <v>200</v>
      </c>
      <c r="BI55" s="62" t="s">
        <v>561</v>
      </c>
      <c r="BJ55" s="62" t="s">
        <v>160</v>
      </c>
      <c r="BK55" s="62" t="s">
        <v>191</v>
      </c>
      <c r="BL55" s="62" t="s">
        <v>183</v>
      </c>
      <c r="BM55" s="63" t="s">
        <v>562</v>
      </c>
      <c r="BN55" s="62" t="s">
        <v>184</v>
      </c>
      <c r="BO55" s="62"/>
      <c r="BP55" s="64" t="str">
        <f>CONCATENATE(BG55," ",BI55," ",BJ55," ",BK55," ",BL55," ",BN55," ",BO55)</f>
        <v xml:space="preserve">622 Rozvoj ERDF PN ZV KA1 DA1.1 </v>
      </c>
      <c r="BQ55" s="65" t="s">
        <v>168</v>
      </c>
      <c r="BR55" s="65"/>
      <c r="BS55" s="65"/>
      <c r="BT55" s="65"/>
      <c r="BU55" s="65"/>
      <c r="BV55" s="65"/>
      <c r="BW55" s="65"/>
      <c r="BX55" s="65"/>
      <c r="BY55" s="65"/>
      <c r="BZ55" s="66">
        <v>1</v>
      </c>
      <c r="CA55" s="66">
        <v>1</v>
      </c>
      <c r="CB55" s="66"/>
      <c r="CC55" s="66"/>
      <c r="CD55" s="66"/>
      <c r="CE55" s="66"/>
      <c r="CF55" s="66"/>
      <c r="CG55" s="66"/>
      <c r="CH55" s="66"/>
      <c r="CI55" s="62" t="str">
        <f>VLOOKUP(BK55,[3]ZDROJ!$A$2:$C$20,2,0)</f>
        <v>102020</v>
      </c>
      <c r="CJ55" s="62" t="s">
        <v>193</v>
      </c>
      <c r="CK55" s="67" t="s">
        <v>563</v>
      </c>
      <c r="CL55" s="62" t="s">
        <v>564</v>
      </c>
      <c r="CM55" s="62" t="s">
        <v>565</v>
      </c>
      <c r="CN55" s="68"/>
      <c r="CO55" s="68"/>
      <c r="CQ55" s="31" t="s">
        <v>566</v>
      </c>
      <c r="CR55" s="31" t="s">
        <v>567</v>
      </c>
    </row>
    <row r="56" spans="11:96" ht="17.25" customHeight="1" x14ac:dyDescent="0.25">
      <c r="K56" s="73" t="s">
        <v>393</v>
      </c>
      <c r="L56" s="74">
        <f>L38</f>
        <v>34000</v>
      </c>
      <c r="M56" s="74">
        <f t="shared" ref="M56:N56" si="13">M38</f>
        <v>237.20930232558138</v>
      </c>
      <c r="N56" s="73" t="str">
        <f t="shared" si="13"/>
        <v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v>
      </c>
      <c r="BB56" s="59">
        <f t="shared" si="0"/>
        <v>0</v>
      </c>
      <c r="BC56" s="59" t="str">
        <f>IF(([2]Dotazník!$L$10=ZDROJE!BM56)*AND([2]Dotazník!$AB$20=ZDROJE!BK56)*AND([2]Dotazník!$AB$21=ZDROJE!BJ56),ZDROJE!BP56,"chyba")</f>
        <v>chyba</v>
      </c>
      <c r="BD56" s="59">
        <f t="shared" si="1"/>
        <v>0</v>
      </c>
      <c r="BE56" s="59" t="str">
        <f>IF(([2]Dotazník!$L$10=ZDROJE!BM56)*AND([2]Dotazník!$AB$20=ZDROJE!BK56)*AND([2]Dotazník!$AB$21=ZDROJE!BJ56),ZDROJE!CI56,"chyba")</f>
        <v>chyba</v>
      </c>
      <c r="BF56" s="61" t="s">
        <v>568</v>
      </c>
      <c r="BG56" s="62">
        <v>622</v>
      </c>
      <c r="BH56" s="62" t="s">
        <v>200</v>
      </c>
      <c r="BI56" s="62" t="s">
        <v>561</v>
      </c>
      <c r="BJ56" s="62" t="s">
        <v>160</v>
      </c>
      <c r="BK56" s="62" t="s">
        <v>226</v>
      </c>
      <c r="BL56" s="62" t="s">
        <v>183</v>
      </c>
      <c r="BM56" s="63" t="s">
        <v>562</v>
      </c>
      <c r="BN56" s="62" t="s">
        <v>184</v>
      </c>
      <c r="BO56" s="62"/>
      <c r="BP56" s="64" t="str">
        <f t="shared" ref="BP56:BP85" si="14">CONCATENATE(BG56," ",BI56," ",BJ56," ",BK56," ",BL56," ",BN56," ",BO56)</f>
        <v xml:space="preserve">622 Rozvoj ERDF PN NV KA1 DA1.1 </v>
      </c>
      <c r="BQ56" s="65" t="s">
        <v>168</v>
      </c>
      <c r="BR56" s="65"/>
      <c r="BS56" s="65"/>
      <c r="BT56" s="65"/>
      <c r="BU56" s="65"/>
      <c r="BV56" s="65"/>
      <c r="BW56" s="65"/>
      <c r="BX56" s="65"/>
      <c r="BY56" s="65"/>
      <c r="BZ56" s="66">
        <v>1</v>
      </c>
      <c r="CA56" s="66">
        <v>1</v>
      </c>
      <c r="CB56" s="66"/>
      <c r="CC56" s="66"/>
      <c r="CD56" s="66"/>
      <c r="CE56" s="66"/>
      <c r="CF56" s="66"/>
      <c r="CG56" s="66"/>
      <c r="CH56" s="66"/>
      <c r="CI56" s="62" t="str">
        <f>VLOOKUP(BK56,[3]ZDROJ!$A$2:$C$20,2,0)</f>
        <v>102031</v>
      </c>
      <c r="CJ56" s="62" t="s">
        <v>193</v>
      </c>
      <c r="CK56" s="67" t="s">
        <v>563</v>
      </c>
      <c r="CL56" s="62" t="s">
        <v>564</v>
      </c>
      <c r="CM56" s="62" t="s">
        <v>565</v>
      </c>
      <c r="CN56" s="68"/>
      <c r="CO56" s="68"/>
      <c r="CQ56" s="31" t="s">
        <v>569</v>
      </c>
      <c r="CR56" s="31" t="s">
        <v>570</v>
      </c>
    </row>
    <row r="57" spans="11:96" ht="17.25" customHeight="1" x14ac:dyDescent="0.25">
      <c r="K57" s="76" t="s">
        <v>175</v>
      </c>
      <c r="L57" s="77">
        <f>L44</f>
        <v>66000</v>
      </c>
      <c r="M57" s="77">
        <f t="shared" ref="M57:N57" si="15">M44</f>
        <v>460.46511627906972</v>
      </c>
      <c r="N57" s="76" t="str">
        <f t="shared" si="15"/>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57" s="59">
        <f t="shared" si="0"/>
        <v>0</v>
      </c>
      <c r="BC57" s="59" t="str">
        <f>IF(([2]Dotazník!$L$10=ZDROJE!BM57)*AND([2]Dotazník!$AB$20=ZDROJE!BK57)*AND([2]Dotazník!$AB$21=ZDROJE!BJ57),ZDROJE!BP57,"chyba")</f>
        <v>chyba</v>
      </c>
      <c r="BD57" s="59">
        <f t="shared" si="1"/>
        <v>0</v>
      </c>
      <c r="BE57" s="59" t="str">
        <f>IF(([2]Dotazník!$L$10=ZDROJE!BM57)*AND([2]Dotazník!$AB$20=ZDROJE!BK57)*AND([2]Dotazník!$AB$21=ZDROJE!BJ57),ZDROJE!CI57,"chyba")</f>
        <v>chyba</v>
      </c>
      <c r="BF57" s="61" t="s">
        <v>571</v>
      </c>
      <c r="BG57" s="62">
        <v>622</v>
      </c>
      <c r="BH57" s="62" t="s">
        <v>200</v>
      </c>
      <c r="BI57" s="62" t="s">
        <v>561</v>
      </c>
      <c r="BJ57" s="62" t="s">
        <v>160</v>
      </c>
      <c r="BK57" s="62" t="s">
        <v>191</v>
      </c>
      <c r="BL57" s="62" t="s">
        <v>183</v>
      </c>
      <c r="BM57" s="63" t="s">
        <v>572</v>
      </c>
      <c r="BN57" s="62" t="s">
        <v>224</v>
      </c>
      <c r="BO57" s="62"/>
      <c r="BP57" s="64" t="str">
        <f t="shared" si="14"/>
        <v xml:space="preserve">622 Rozvoj ERDF PN ZV KA1 DA1.2 </v>
      </c>
      <c r="BQ57" s="65" t="s">
        <v>168</v>
      </c>
      <c r="BR57" s="65"/>
      <c r="BS57" s="65"/>
      <c r="BT57" s="65"/>
      <c r="BU57" s="65"/>
      <c r="BV57" s="65"/>
      <c r="BW57" s="65"/>
      <c r="BX57" s="65"/>
      <c r="BY57" s="65"/>
      <c r="BZ57" s="66">
        <v>1</v>
      </c>
      <c r="CA57" s="66"/>
      <c r="CB57" s="66">
        <v>1</v>
      </c>
      <c r="CC57" s="66"/>
      <c r="CD57" s="66"/>
      <c r="CE57" s="66"/>
      <c r="CF57" s="66"/>
      <c r="CG57" s="66"/>
      <c r="CH57" s="66"/>
      <c r="CI57" s="62" t="str">
        <f>VLOOKUP(BK57,[3]ZDROJ!$A$2:$C$20,2,0)</f>
        <v>102020</v>
      </c>
      <c r="CJ57" s="62" t="s">
        <v>193</v>
      </c>
      <c r="CK57" s="67" t="s">
        <v>563</v>
      </c>
      <c r="CL57" s="62" t="s">
        <v>564</v>
      </c>
      <c r="CM57" s="62" t="s">
        <v>565</v>
      </c>
      <c r="CN57" s="68"/>
      <c r="CO57" s="68"/>
      <c r="CQ57" s="31" t="s">
        <v>573</v>
      </c>
      <c r="CR57" s="31" t="s">
        <v>574</v>
      </c>
    </row>
    <row r="58" spans="11:96" ht="17.25" customHeight="1" x14ac:dyDescent="0.25">
      <c r="K58" s="78" t="s">
        <v>221</v>
      </c>
      <c r="L58" s="79">
        <f>L29</f>
        <v>35000</v>
      </c>
      <c r="M58" s="79">
        <f t="shared" ref="M58:N58" si="16">M29</f>
        <v>244.18604651162789</v>
      </c>
      <c r="N58" s="76" t="str">
        <f t="shared" si="16"/>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8" s="59">
        <f t="shared" si="0"/>
        <v>0</v>
      </c>
      <c r="BC58" s="59" t="str">
        <f>IF(([2]Dotazník!$L$10=ZDROJE!BM58)*AND([2]Dotazník!$AB$20=ZDROJE!BK58)*AND([2]Dotazník!$AB$21=ZDROJE!BJ58),ZDROJE!BP58,"chyba")</f>
        <v>chyba</v>
      </c>
      <c r="BD58" s="59">
        <f t="shared" si="1"/>
        <v>0</v>
      </c>
      <c r="BE58" s="59" t="str">
        <f>IF(([2]Dotazník!$L$10=ZDROJE!BM58)*AND([2]Dotazník!$AB$20=ZDROJE!BK58)*AND([2]Dotazník!$AB$21=ZDROJE!BJ58),ZDROJE!CI58,"chyba")</f>
        <v>chyba</v>
      </c>
      <c r="BF58" s="61" t="s">
        <v>575</v>
      </c>
      <c r="BG58" s="62">
        <v>622</v>
      </c>
      <c r="BH58" s="62" t="s">
        <v>200</v>
      </c>
      <c r="BI58" s="62" t="s">
        <v>561</v>
      </c>
      <c r="BJ58" s="62" t="s">
        <v>160</v>
      </c>
      <c r="BK58" s="62" t="s">
        <v>226</v>
      </c>
      <c r="BL58" s="62" t="s">
        <v>183</v>
      </c>
      <c r="BM58" s="63" t="s">
        <v>572</v>
      </c>
      <c r="BN58" s="62" t="s">
        <v>224</v>
      </c>
      <c r="BO58" s="62"/>
      <c r="BP58" s="64" t="str">
        <f t="shared" si="14"/>
        <v xml:space="preserve">622 Rozvoj ERDF PN NV KA1 DA1.2 </v>
      </c>
      <c r="BQ58" s="65" t="s">
        <v>168</v>
      </c>
      <c r="BR58" s="65"/>
      <c r="BS58" s="65"/>
      <c r="BT58" s="65"/>
      <c r="BU58" s="65"/>
      <c r="BV58" s="65"/>
      <c r="BW58" s="65"/>
      <c r="BX58" s="65"/>
      <c r="BY58" s="65"/>
      <c r="BZ58" s="66">
        <v>1</v>
      </c>
      <c r="CA58" s="66"/>
      <c r="CB58" s="66">
        <v>1</v>
      </c>
      <c r="CC58" s="66"/>
      <c r="CD58" s="66"/>
      <c r="CE58" s="66"/>
      <c r="CF58" s="66"/>
      <c r="CG58" s="66"/>
      <c r="CH58" s="66"/>
      <c r="CI58" s="62" t="str">
        <f>VLOOKUP(BK58,[3]ZDROJ!$A$2:$C$20,2,0)</f>
        <v>102031</v>
      </c>
      <c r="CJ58" s="62" t="s">
        <v>193</v>
      </c>
      <c r="CK58" s="67" t="s">
        <v>563</v>
      </c>
      <c r="CL58" s="62" t="s">
        <v>564</v>
      </c>
      <c r="CM58" s="62" t="s">
        <v>565</v>
      </c>
      <c r="CN58" s="68"/>
      <c r="CO58" s="68"/>
      <c r="CQ58" s="31" t="s">
        <v>576</v>
      </c>
      <c r="CR58" s="31" t="s">
        <v>577</v>
      </c>
    </row>
    <row r="59" spans="11:96" ht="17.25" customHeight="1" x14ac:dyDescent="0.25">
      <c r="K59" s="78" t="s">
        <v>246</v>
      </c>
      <c r="L59" s="79">
        <f>L58</f>
        <v>35000</v>
      </c>
      <c r="M59" s="79">
        <f t="shared" ref="M59:N59" si="17">M58</f>
        <v>244.18604651162789</v>
      </c>
      <c r="N59" s="76" t="str">
        <f t="shared" si="17"/>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9" s="59">
        <f t="shared" si="0"/>
        <v>0</v>
      </c>
      <c r="BC59" s="59" t="str">
        <f>IF(([2]Dotazník!$L$10=ZDROJE!BM59)*AND([2]Dotazník!$AB$20=ZDROJE!BK59)*AND([2]Dotazník!$AB$21=ZDROJE!BJ59),ZDROJE!BP59,"chyba")</f>
        <v>chyba</v>
      </c>
      <c r="BD59" s="59">
        <f t="shared" si="1"/>
        <v>0</v>
      </c>
      <c r="BE59" s="59" t="str">
        <f>IF(([2]Dotazník!$L$10=ZDROJE!BM59)*AND([2]Dotazník!$AB$20=ZDROJE!BK59)*AND([2]Dotazník!$AB$21=ZDROJE!BJ59),ZDROJE!CI59,"chyba")</f>
        <v>chyba</v>
      </c>
      <c r="BF59" s="61" t="s">
        <v>578</v>
      </c>
      <c r="BG59" s="62">
        <v>622</v>
      </c>
      <c r="BH59" s="62" t="s">
        <v>200</v>
      </c>
      <c r="BI59" s="62" t="s">
        <v>561</v>
      </c>
      <c r="BJ59" s="62" t="s">
        <v>160</v>
      </c>
      <c r="BK59" s="62" t="s">
        <v>191</v>
      </c>
      <c r="BL59" s="62" t="s">
        <v>183</v>
      </c>
      <c r="BM59" s="63" t="s">
        <v>579</v>
      </c>
      <c r="BN59" s="62" t="s">
        <v>580</v>
      </c>
      <c r="BO59" s="62"/>
      <c r="BP59" s="64" t="str">
        <f t="shared" si="14"/>
        <v xml:space="preserve">622 Rozvoj ERDF PN ZV KA1 DA1.3 </v>
      </c>
      <c r="BQ59" s="65" t="s">
        <v>168</v>
      </c>
      <c r="BR59" s="65"/>
      <c r="BS59" s="65"/>
      <c r="BT59" s="65"/>
      <c r="BU59" s="65"/>
      <c r="BV59" s="65"/>
      <c r="BW59" s="65"/>
      <c r="BX59" s="65"/>
      <c r="BY59" s="65"/>
      <c r="BZ59" s="66">
        <v>1</v>
      </c>
      <c r="CA59" s="66"/>
      <c r="CB59" s="66"/>
      <c r="CC59" s="66">
        <v>1</v>
      </c>
      <c r="CD59" s="66"/>
      <c r="CE59" s="66"/>
      <c r="CF59" s="66"/>
      <c r="CG59" s="66"/>
      <c r="CH59" s="66"/>
      <c r="CI59" s="62" t="str">
        <f>VLOOKUP(BK59,[3]ZDROJ!$A$2:$C$20,2,0)</f>
        <v>102020</v>
      </c>
      <c r="CJ59" s="62" t="s">
        <v>193</v>
      </c>
      <c r="CK59" s="67" t="s">
        <v>563</v>
      </c>
      <c r="CL59" s="62" t="s">
        <v>564</v>
      </c>
      <c r="CM59" s="62" t="s">
        <v>565</v>
      </c>
      <c r="CN59" s="68"/>
      <c r="CO59" s="68"/>
      <c r="CQ59" s="31" t="s">
        <v>581</v>
      </c>
      <c r="CR59" s="31" t="s">
        <v>255</v>
      </c>
    </row>
    <row r="60" spans="11:96" ht="17.25" customHeight="1" x14ac:dyDescent="0.25">
      <c r="K60" s="78" t="s">
        <v>268</v>
      </c>
      <c r="L60" s="79">
        <f>L32</f>
        <v>28000</v>
      </c>
      <c r="M60" s="79">
        <f t="shared" ref="M60:N60" si="18">M32</f>
        <v>195.3488372093023</v>
      </c>
      <c r="N60" s="76" t="str">
        <f t="shared" si="18"/>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0" s="59">
        <f t="shared" si="0"/>
        <v>0</v>
      </c>
      <c r="BC60" s="59" t="str">
        <f>IF(([2]Dotazník!$L$10=ZDROJE!BM60)*AND([2]Dotazník!$AB$20=ZDROJE!BK60)*AND([2]Dotazník!$AB$21=ZDROJE!BJ60),ZDROJE!BP60,"chyba")</f>
        <v>chyba</v>
      </c>
      <c r="BD60" s="59">
        <f t="shared" si="1"/>
        <v>0</v>
      </c>
      <c r="BE60" s="59" t="str">
        <f>IF(([2]Dotazník!$L$10=ZDROJE!BM60)*AND([2]Dotazník!$AB$20=ZDROJE!BK60)*AND([2]Dotazník!$AB$21=ZDROJE!BJ60),ZDROJE!CI60,"chyba")</f>
        <v>chyba</v>
      </c>
      <c r="BF60" s="61" t="s">
        <v>582</v>
      </c>
      <c r="BG60" s="62">
        <v>622</v>
      </c>
      <c r="BH60" s="62" t="s">
        <v>200</v>
      </c>
      <c r="BI60" s="62" t="s">
        <v>561</v>
      </c>
      <c r="BJ60" s="62" t="s">
        <v>160</v>
      </c>
      <c r="BK60" s="62" t="s">
        <v>226</v>
      </c>
      <c r="BL60" s="62" t="s">
        <v>183</v>
      </c>
      <c r="BM60" s="63" t="s">
        <v>579</v>
      </c>
      <c r="BN60" s="62" t="s">
        <v>580</v>
      </c>
      <c r="BO60" s="62"/>
      <c r="BP60" s="64" t="str">
        <f t="shared" si="14"/>
        <v xml:space="preserve">622 Rozvoj ERDF PN NV KA1 DA1.3 </v>
      </c>
      <c r="BQ60" s="65" t="s">
        <v>168</v>
      </c>
      <c r="BR60" s="65"/>
      <c r="BS60" s="65"/>
      <c r="BT60" s="65"/>
      <c r="BU60" s="65"/>
      <c r="BV60" s="65"/>
      <c r="BW60" s="65"/>
      <c r="BX60" s="65"/>
      <c r="BY60" s="65"/>
      <c r="BZ60" s="66">
        <v>1</v>
      </c>
      <c r="CA60" s="66"/>
      <c r="CB60" s="66"/>
      <c r="CC60" s="66">
        <v>1</v>
      </c>
      <c r="CD60" s="66"/>
      <c r="CE60" s="66"/>
      <c r="CF60" s="66"/>
      <c r="CG60" s="66"/>
      <c r="CH60" s="66"/>
      <c r="CI60" s="62" t="str">
        <f>VLOOKUP(BK60,[3]ZDROJ!$A$2:$C$20,2,0)</f>
        <v>102031</v>
      </c>
      <c r="CJ60" s="62" t="s">
        <v>193</v>
      </c>
      <c r="CK60" s="67" t="s">
        <v>563</v>
      </c>
      <c r="CL60" s="62" t="s">
        <v>564</v>
      </c>
      <c r="CM60" s="62" t="s">
        <v>565</v>
      </c>
      <c r="CN60" s="68"/>
      <c r="CO60" s="68"/>
      <c r="CQ60" s="31" t="s">
        <v>583</v>
      </c>
      <c r="CR60" s="31" t="s">
        <v>255</v>
      </c>
    </row>
    <row r="61" spans="11:96" ht="17.25" customHeight="1" x14ac:dyDescent="0.25">
      <c r="K61" s="78" t="s">
        <v>292</v>
      </c>
      <c r="L61" s="79">
        <f>L32</f>
        <v>28000</v>
      </c>
      <c r="M61" s="79">
        <f t="shared" ref="M61:N62" si="19">M32</f>
        <v>195.3488372093023</v>
      </c>
      <c r="N61" s="76" t="str">
        <f t="shared" si="19"/>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1" s="59">
        <f t="shared" si="0"/>
        <v>0</v>
      </c>
      <c r="BC61" s="59" t="str">
        <f>IF(([2]Dotazník!$L$10=ZDROJE!BM61)*AND([2]Dotazník!$AB$20=ZDROJE!BK61)*AND([2]Dotazník!$AB$21=ZDROJE!BJ61),ZDROJE!BP61,"chyba")</f>
        <v>chyba</v>
      </c>
      <c r="BD61" s="59">
        <f t="shared" si="1"/>
        <v>0</v>
      </c>
      <c r="BE61" s="59" t="str">
        <f>IF(([2]Dotazník!$L$10=ZDROJE!BM61)*AND([2]Dotazník!$AB$20=ZDROJE!BK61)*AND([2]Dotazník!$AB$21=ZDROJE!BJ61),ZDROJE!CI61,"chyba")</f>
        <v>chyba</v>
      </c>
      <c r="BF61" s="61" t="s">
        <v>584</v>
      </c>
      <c r="BG61" s="62">
        <v>622</v>
      </c>
      <c r="BH61" s="62" t="s">
        <v>200</v>
      </c>
      <c r="BI61" s="62" t="s">
        <v>561</v>
      </c>
      <c r="BJ61" s="62" t="s">
        <v>160</v>
      </c>
      <c r="BK61" s="62" t="s">
        <v>191</v>
      </c>
      <c r="BL61" s="62" t="s">
        <v>183</v>
      </c>
      <c r="BM61" s="63" t="s">
        <v>585</v>
      </c>
      <c r="BN61" s="62" t="s">
        <v>586</v>
      </c>
      <c r="BO61" s="62"/>
      <c r="BP61" s="64" t="str">
        <f t="shared" si="14"/>
        <v xml:space="preserve">622 Rozvoj ERDF PN ZV KA1 DA1.4 </v>
      </c>
      <c r="BQ61" s="65" t="s">
        <v>168</v>
      </c>
      <c r="BR61" s="65"/>
      <c r="BS61" s="65"/>
      <c r="BT61" s="65"/>
      <c r="BU61" s="65"/>
      <c r="BV61" s="65"/>
      <c r="BW61" s="65"/>
      <c r="BX61" s="65"/>
      <c r="BY61" s="65"/>
      <c r="BZ61" s="66">
        <v>1</v>
      </c>
      <c r="CA61" s="66"/>
      <c r="CB61" s="66"/>
      <c r="CC61" s="66"/>
      <c r="CD61" s="66"/>
      <c r="CE61" s="66"/>
      <c r="CF61" s="66">
        <v>1</v>
      </c>
      <c r="CG61" s="66"/>
      <c r="CH61" s="66"/>
      <c r="CI61" s="62" t="str">
        <f>VLOOKUP(BK61,[3]ZDROJ!$A$2:$C$20,2,0)</f>
        <v>102020</v>
      </c>
      <c r="CJ61" s="62" t="s">
        <v>193</v>
      </c>
      <c r="CK61" s="67" t="s">
        <v>563</v>
      </c>
      <c r="CL61" s="62" t="s">
        <v>564</v>
      </c>
      <c r="CM61" s="62" t="s">
        <v>565</v>
      </c>
      <c r="CN61" s="68"/>
      <c r="CO61" s="68"/>
      <c r="CQ61" s="31" t="s">
        <v>587</v>
      </c>
      <c r="CR61" s="31" t="s">
        <v>255</v>
      </c>
    </row>
    <row r="62" spans="11:96" ht="17.25" customHeight="1" x14ac:dyDescent="0.25">
      <c r="K62" s="78" t="s">
        <v>308</v>
      </c>
      <c r="L62" s="79">
        <f>L33</f>
        <v>28000</v>
      </c>
      <c r="M62" s="79">
        <f t="shared" si="19"/>
        <v>195.3488372093023</v>
      </c>
      <c r="N62" s="76" t="str">
        <f t="shared" si="19"/>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62" s="59">
        <f t="shared" si="0"/>
        <v>0</v>
      </c>
      <c r="BC62" s="59" t="str">
        <f>IF(([2]Dotazník!$L$10=ZDROJE!BM62)*AND([2]Dotazník!$AB$20=ZDROJE!BK62)*AND([2]Dotazník!$AB$21=ZDROJE!BJ62),ZDROJE!BP62,"chyba")</f>
        <v>chyba</v>
      </c>
      <c r="BD62" s="59">
        <f t="shared" si="1"/>
        <v>0</v>
      </c>
      <c r="BE62" s="59" t="str">
        <f>IF(([2]Dotazník!$L$10=ZDROJE!BM62)*AND([2]Dotazník!$AB$20=ZDROJE!BK62)*AND([2]Dotazník!$AB$21=ZDROJE!BJ62),ZDROJE!CI62,"chyba")</f>
        <v>chyba</v>
      </c>
      <c r="BF62" s="61" t="s">
        <v>588</v>
      </c>
      <c r="BG62" s="62">
        <v>622</v>
      </c>
      <c r="BH62" s="62" t="s">
        <v>200</v>
      </c>
      <c r="BI62" s="62" t="s">
        <v>561</v>
      </c>
      <c r="BJ62" s="62" t="s">
        <v>160</v>
      </c>
      <c r="BK62" s="62" t="s">
        <v>226</v>
      </c>
      <c r="BL62" s="62" t="s">
        <v>183</v>
      </c>
      <c r="BM62" s="63" t="s">
        <v>585</v>
      </c>
      <c r="BN62" s="62" t="s">
        <v>586</v>
      </c>
      <c r="BO62" s="62"/>
      <c r="BP62" s="64" t="str">
        <f t="shared" si="14"/>
        <v xml:space="preserve">622 Rozvoj ERDF PN NV KA1 DA1.4 </v>
      </c>
      <c r="BQ62" s="65" t="s">
        <v>168</v>
      </c>
      <c r="BR62" s="65"/>
      <c r="BS62" s="65"/>
      <c r="BT62" s="65"/>
      <c r="BU62" s="65"/>
      <c r="BV62" s="65"/>
      <c r="BW62" s="65"/>
      <c r="BX62" s="65"/>
      <c r="BY62" s="65"/>
      <c r="BZ62" s="66">
        <v>1</v>
      </c>
      <c r="CA62" s="66"/>
      <c r="CB62" s="66"/>
      <c r="CC62" s="66"/>
      <c r="CD62" s="66"/>
      <c r="CE62" s="66"/>
      <c r="CF62" s="66">
        <v>1</v>
      </c>
      <c r="CG62" s="66"/>
      <c r="CH62" s="66"/>
      <c r="CI62" s="62" t="str">
        <f>VLOOKUP(BK62,[3]ZDROJ!$A$2:$C$20,2,0)</f>
        <v>102031</v>
      </c>
      <c r="CJ62" s="62" t="s">
        <v>193</v>
      </c>
      <c r="CK62" s="67" t="s">
        <v>563</v>
      </c>
      <c r="CL62" s="62" t="s">
        <v>564</v>
      </c>
      <c r="CM62" s="62" t="s">
        <v>565</v>
      </c>
      <c r="CN62" s="68"/>
      <c r="CO62" s="68"/>
      <c r="CQ62" s="31" t="s">
        <v>589</v>
      </c>
      <c r="CR62" s="31" t="s">
        <v>255</v>
      </c>
    </row>
    <row r="63" spans="11:96" ht="17.25" customHeight="1" x14ac:dyDescent="0.25">
      <c r="K63" s="78" t="s">
        <v>327</v>
      </c>
      <c r="L63" s="79">
        <f>L30</f>
        <v>41000</v>
      </c>
      <c r="M63" s="79">
        <f t="shared" ref="M63:N64" si="20">M30</f>
        <v>286.04651162790697</v>
      </c>
      <c r="N63" s="76" t="str">
        <f t="shared" si="2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3" s="59">
        <f t="shared" si="0"/>
        <v>0</v>
      </c>
      <c r="BC63" s="59" t="str">
        <f>IF(([2]Dotazník!$L$10=ZDROJE!BM63)*AND([2]Dotazník!$AB$20=ZDROJE!BK63)*AND([2]Dotazník!$AB$21=ZDROJE!BJ63),ZDROJE!BP63,"chyba")</f>
        <v>chyba</v>
      </c>
      <c r="BD63" s="59">
        <f t="shared" si="1"/>
        <v>0</v>
      </c>
      <c r="BE63" s="59" t="str">
        <f>IF(([2]Dotazník!$L$10=ZDROJE!BM63)*AND([2]Dotazník!$AB$20=ZDROJE!BK63)*AND([2]Dotazník!$AB$21=ZDROJE!BJ63),ZDROJE!CI63,"chyba")</f>
        <v>chyba</v>
      </c>
      <c r="BF63" s="61" t="s">
        <v>590</v>
      </c>
      <c r="BG63" s="62">
        <v>622</v>
      </c>
      <c r="BH63" s="62" t="s">
        <v>200</v>
      </c>
      <c r="BI63" s="62" t="s">
        <v>561</v>
      </c>
      <c r="BJ63" s="62" t="s">
        <v>160</v>
      </c>
      <c r="BK63" s="62" t="s">
        <v>191</v>
      </c>
      <c r="BL63" s="62" t="s">
        <v>183</v>
      </c>
      <c r="BM63" s="63" t="s">
        <v>591</v>
      </c>
      <c r="BN63" s="62" t="s">
        <v>592</v>
      </c>
      <c r="BO63" s="62"/>
      <c r="BP63" s="64" t="str">
        <f t="shared" si="14"/>
        <v xml:space="preserve">622 Rozvoj ERDF PN ZV KA1 DA1.5 </v>
      </c>
      <c r="BQ63" s="65" t="s">
        <v>168</v>
      </c>
      <c r="BR63" s="65"/>
      <c r="BS63" s="65"/>
      <c r="BT63" s="65"/>
      <c r="BU63" s="65"/>
      <c r="BV63" s="65"/>
      <c r="BW63" s="65"/>
      <c r="BX63" s="65"/>
      <c r="BY63" s="65"/>
      <c r="BZ63" s="66">
        <v>1</v>
      </c>
      <c r="CA63" s="66"/>
      <c r="CB63" s="66"/>
      <c r="CC63" s="66"/>
      <c r="CD63" s="66"/>
      <c r="CE63" s="66"/>
      <c r="CF63" s="66"/>
      <c r="CG63" s="66"/>
      <c r="CH63" s="66">
        <v>1</v>
      </c>
      <c r="CI63" s="62" t="str">
        <f>VLOOKUP(BK63,[3]ZDROJ!$A$2:$C$20,2,0)</f>
        <v>102020</v>
      </c>
      <c r="CJ63" s="62" t="s">
        <v>193</v>
      </c>
      <c r="CK63" s="67" t="s">
        <v>563</v>
      </c>
      <c r="CL63" s="62" t="s">
        <v>564</v>
      </c>
      <c r="CM63" s="62" t="s">
        <v>565</v>
      </c>
      <c r="CN63" s="68"/>
      <c r="CO63" s="68"/>
    </row>
    <row r="64" spans="11:96" ht="17.25" customHeight="1" x14ac:dyDescent="0.25">
      <c r="K64" s="78" t="s">
        <v>344</v>
      </c>
      <c r="L64" s="79">
        <f>L31</f>
        <v>35000</v>
      </c>
      <c r="M64" s="79">
        <f t="shared" si="20"/>
        <v>244.18604651162789</v>
      </c>
      <c r="N64" s="76" t="str">
        <f t="shared" si="20"/>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4" s="59">
        <f t="shared" si="0"/>
        <v>0</v>
      </c>
      <c r="BC64" s="59" t="str">
        <f>IF(([2]Dotazník!$L$10=ZDROJE!BM64)*AND([2]Dotazník!$AB$20=ZDROJE!BK64)*AND([2]Dotazník!$AB$21=ZDROJE!BJ64),ZDROJE!BP64,"chyba")</f>
        <v>chyba</v>
      </c>
      <c r="BD64" s="59">
        <f t="shared" si="1"/>
        <v>0</v>
      </c>
      <c r="BE64" s="59" t="str">
        <f>IF(([2]Dotazník!$L$10=ZDROJE!BM64)*AND([2]Dotazník!$AB$20=ZDROJE!BK64)*AND([2]Dotazník!$AB$21=ZDROJE!BJ64),ZDROJE!CI64,"chyba")</f>
        <v>chyba</v>
      </c>
      <c r="BF64" s="61" t="s">
        <v>593</v>
      </c>
      <c r="BG64" s="62">
        <v>622</v>
      </c>
      <c r="BH64" s="62" t="s">
        <v>200</v>
      </c>
      <c r="BI64" s="62" t="s">
        <v>561</v>
      </c>
      <c r="BJ64" s="62" t="s">
        <v>160</v>
      </c>
      <c r="BK64" s="62" t="s">
        <v>226</v>
      </c>
      <c r="BL64" s="62" t="s">
        <v>183</v>
      </c>
      <c r="BM64" s="63" t="s">
        <v>591</v>
      </c>
      <c r="BN64" s="62" t="s">
        <v>592</v>
      </c>
      <c r="BO64" s="62"/>
      <c r="BP64" s="64" t="str">
        <f t="shared" si="14"/>
        <v xml:space="preserve">622 Rozvoj ERDF PN NV KA1 DA1.5 </v>
      </c>
      <c r="BQ64" s="65" t="s">
        <v>168</v>
      </c>
      <c r="BR64" s="65"/>
      <c r="BS64" s="65"/>
      <c r="BT64" s="65"/>
      <c r="BU64" s="65"/>
      <c r="BV64" s="65"/>
      <c r="BW64" s="65"/>
      <c r="BX64" s="65"/>
      <c r="BY64" s="65"/>
      <c r="BZ64" s="66">
        <v>1</v>
      </c>
      <c r="CA64" s="66"/>
      <c r="CB64" s="66"/>
      <c r="CC64" s="66"/>
      <c r="CD64" s="66"/>
      <c r="CE64" s="66"/>
      <c r="CF64" s="66"/>
      <c r="CG64" s="66"/>
      <c r="CH64" s="66">
        <v>1</v>
      </c>
      <c r="CI64" s="62" t="str">
        <f>VLOOKUP(BK64,[3]ZDROJ!$A$2:$C$20,2,0)</f>
        <v>102031</v>
      </c>
      <c r="CJ64" s="62" t="s">
        <v>193</v>
      </c>
      <c r="CK64" s="67" t="s">
        <v>563</v>
      </c>
      <c r="CL64" s="62" t="s">
        <v>564</v>
      </c>
      <c r="CM64" s="62" t="s">
        <v>565</v>
      </c>
      <c r="CN64" s="68"/>
      <c r="CO64" s="68"/>
    </row>
    <row r="65" spans="11:92" ht="17.25" customHeight="1" x14ac:dyDescent="0.25">
      <c r="K65" s="78" t="s">
        <v>306</v>
      </c>
      <c r="L65" s="79">
        <f>L37</f>
        <v>23000</v>
      </c>
      <c r="M65" s="79">
        <f t="shared" ref="M65:N65" si="21">M37</f>
        <v>160.46511627906975</v>
      </c>
      <c r="N65" s="76" t="str">
        <f t="shared" si="21"/>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65" s="59">
        <f t="shared" si="0"/>
        <v>0</v>
      </c>
      <c r="BC65" s="59" t="str">
        <f>IF(([2]Dotazník!$L$10=ZDROJE!BM65)*AND([2]Dotazník!$AB$20=ZDROJE!BK65)*AND([2]Dotazník!$AB$21=ZDROJE!BJ65),ZDROJE!BP65,"chyba")</f>
        <v>chyba</v>
      </c>
      <c r="BD65" s="59">
        <f t="shared" si="1"/>
        <v>0</v>
      </c>
      <c r="BE65" s="59" t="str">
        <f>IF(([2]Dotazník!$L$10=ZDROJE!BM65)*AND([2]Dotazník!$AB$20=ZDROJE!BK65)*AND([2]Dotazník!$AB$21=ZDROJE!BJ65),ZDROJE!CI65,"chyba")</f>
        <v>chyba</v>
      </c>
      <c r="BF65" s="61" t="s">
        <v>594</v>
      </c>
      <c r="BG65" s="62">
        <v>622</v>
      </c>
      <c r="BH65" s="62" t="s">
        <v>200</v>
      </c>
      <c r="BI65" s="62" t="s">
        <v>561</v>
      </c>
      <c r="BJ65" s="62" t="s">
        <v>160</v>
      </c>
      <c r="BK65" s="62" t="s">
        <v>191</v>
      </c>
      <c r="BL65" s="62" t="s">
        <v>249</v>
      </c>
      <c r="BM65" s="63" t="s">
        <v>595</v>
      </c>
      <c r="BN65" s="62" t="s">
        <v>596</v>
      </c>
      <c r="BO65" s="62"/>
      <c r="BP65" s="64" t="str">
        <f t="shared" si="14"/>
        <v xml:space="preserve">622 Rozvoj ERDF PN ZV KA2 DA2.0 </v>
      </c>
      <c r="BQ65" s="65" t="s">
        <v>168</v>
      </c>
      <c r="BR65" s="65"/>
      <c r="BS65" s="65"/>
      <c r="BT65" s="65"/>
      <c r="BU65" s="65"/>
      <c r="BV65" s="65"/>
      <c r="BW65" s="65"/>
      <c r="BX65" s="65"/>
      <c r="BY65" s="65"/>
      <c r="BZ65" s="66">
        <v>1</v>
      </c>
      <c r="CA65" s="66"/>
      <c r="CB65" s="66"/>
      <c r="CC65" s="66"/>
      <c r="CD65" s="66"/>
      <c r="CE65" s="66"/>
      <c r="CF65" s="66"/>
      <c r="CG65" s="66"/>
      <c r="CH65" s="66"/>
      <c r="CI65" s="62" t="str">
        <f>VLOOKUP(BK65,[3]ZDROJ!$A$2:$C$20,2,0)</f>
        <v>102020</v>
      </c>
      <c r="CJ65" s="62" t="s">
        <v>193</v>
      </c>
      <c r="CK65" s="67" t="s">
        <v>563</v>
      </c>
      <c r="CL65" s="62" t="s">
        <v>564</v>
      </c>
      <c r="CM65" s="62" t="s">
        <v>565</v>
      </c>
    </row>
    <row r="66" spans="11:92" ht="17.25" customHeight="1" x14ac:dyDescent="0.25">
      <c r="BB66" s="59">
        <f t="shared" si="0"/>
        <v>0</v>
      </c>
      <c r="BC66" s="59" t="str">
        <f>IF(([2]Dotazník!$L$10=ZDROJE!BM66)*AND([2]Dotazník!$AB$20=ZDROJE!BK66)*AND([2]Dotazník!$AB$21=ZDROJE!BJ66),ZDROJE!BP66,"chyba")</f>
        <v>chyba</v>
      </c>
      <c r="BD66" s="59">
        <f t="shared" si="1"/>
        <v>0</v>
      </c>
      <c r="BE66" s="59" t="str">
        <f>IF(([2]Dotazník!$L$10=ZDROJE!BM66)*AND([2]Dotazník!$AB$20=ZDROJE!BK66)*AND([2]Dotazník!$AB$21=ZDROJE!BJ66),ZDROJE!CI66,"chyba")</f>
        <v>chyba</v>
      </c>
      <c r="BF66" s="61" t="s">
        <v>597</v>
      </c>
      <c r="BG66" s="62">
        <v>622</v>
      </c>
      <c r="BH66" s="62" t="s">
        <v>200</v>
      </c>
      <c r="BI66" s="62" t="s">
        <v>561</v>
      </c>
      <c r="BJ66" s="62" t="s">
        <v>160</v>
      </c>
      <c r="BK66" s="62" t="s">
        <v>226</v>
      </c>
      <c r="BL66" s="62" t="s">
        <v>249</v>
      </c>
      <c r="BM66" s="63" t="s">
        <v>595</v>
      </c>
      <c r="BN66" s="62" t="s">
        <v>596</v>
      </c>
      <c r="BO66" s="62"/>
      <c r="BP66" s="64" t="str">
        <f t="shared" si="14"/>
        <v xml:space="preserve">622 Rozvoj ERDF PN NV KA2 DA2.0 </v>
      </c>
      <c r="BQ66" s="65" t="s">
        <v>168</v>
      </c>
      <c r="BR66" s="65"/>
      <c r="BS66" s="65"/>
      <c r="BT66" s="65"/>
      <c r="BU66" s="65"/>
      <c r="BV66" s="65"/>
      <c r="BW66" s="65"/>
      <c r="BX66" s="65"/>
      <c r="BY66" s="65"/>
      <c r="BZ66" s="66">
        <v>1</v>
      </c>
      <c r="CA66" s="66"/>
      <c r="CB66" s="66"/>
      <c r="CC66" s="66"/>
      <c r="CD66" s="66"/>
      <c r="CE66" s="66"/>
      <c r="CF66" s="66"/>
      <c r="CG66" s="66"/>
      <c r="CH66" s="66"/>
      <c r="CI66" s="62" t="str">
        <f>VLOOKUP(BK66,[3]ZDROJ!$A$2:$C$20,2,0)</f>
        <v>102031</v>
      </c>
      <c r="CJ66" s="62" t="s">
        <v>193</v>
      </c>
      <c r="CK66" s="67" t="s">
        <v>563</v>
      </c>
      <c r="CL66" s="62" t="s">
        <v>564</v>
      </c>
      <c r="CM66" s="62" t="s">
        <v>565</v>
      </c>
    </row>
    <row r="67" spans="11:92" ht="17.25" customHeight="1" x14ac:dyDescent="0.25">
      <c r="BB67" s="59">
        <f t="shared" si="0"/>
        <v>1</v>
      </c>
      <c r="BC67" s="59" t="str">
        <f>IF(([2]Dotazník!$L$10=ZDROJE!BM67)*AND([2]Dotazník!$AB$20=ZDROJE!BK67)*AND([2]Dotazník!$AB$21=ZDROJE!BJ67),ZDROJE!BP67,"chyba")</f>
        <v>622 Rozvoj ERDF PN ZV KA3 DA3.0</v>
      </c>
      <c r="BD67" s="59">
        <f t="shared" si="1"/>
        <v>1</v>
      </c>
      <c r="BE67" s="59" t="str">
        <f>IF(([2]Dotazník!$L$10=ZDROJE!BM67)*AND([2]Dotazník!$AB$20=ZDROJE!BK67)*AND([2]Dotazník!$AB$21=ZDROJE!BJ67),ZDROJE!CI67,"chyba")</f>
        <v>102020</v>
      </c>
      <c r="BF67" s="61" t="s">
        <v>598</v>
      </c>
      <c r="BG67" s="62">
        <v>622</v>
      </c>
      <c r="BH67" s="62" t="s">
        <v>200</v>
      </c>
      <c r="BI67" s="62" t="s">
        <v>561</v>
      </c>
      <c r="BJ67" s="62" t="s">
        <v>160</v>
      </c>
      <c r="BK67" s="62" t="s">
        <v>191</v>
      </c>
      <c r="BL67" s="62" t="s">
        <v>186</v>
      </c>
      <c r="BM67" s="63" t="s">
        <v>185</v>
      </c>
      <c r="BN67" s="62" t="s">
        <v>187</v>
      </c>
      <c r="BO67" s="82" t="s">
        <v>144</v>
      </c>
      <c r="BP67" s="64" t="str">
        <f>CONCATENATE(BG67," ",BI67," ",BJ67," ",BK67," ",BL67," ",BN67)</f>
        <v>622 Rozvoj ERDF PN ZV KA3 DA3.0</v>
      </c>
      <c r="BQ67" s="65" t="s">
        <v>168</v>
      </c>
      <c r="BR67" s="65"/>
      <c r="BS67" s="65"/>
      <c r="BT67" s="65"/>
      <c r="BU67" s="65"/>
      <c r="BV67" s="65"/>
      <c r="BW67" s="65"/>
      <c r="BX67" s="65"/>
      <c r="BY67" s="65"/>
      <c r="BZ67" s="66">
        <v>1</v>
      </c>
      <c r="CA67" s="66"/>
      <c r="CB67" s="66"/>
      <c r="CC67" s="66"/>
      <c r="CD67" s="66"/>
      <c r="CE67" s="66"/>
      <c r="CF67" s="66"/>
      <c r="CG67" s="66"/>
      <c r="CH67" s="66"/>
      <c r="CI67" s="62" t="str">
        <f>VLOOKUP(BK67,[3]ZDROJ!$A$2:$C$20,2,0)</f>
        <v>102020</v>
      </c>
      <c r="CJ67" s="62" t="s">
        <v>193</v>
      </c>
      <c r="CK67" s="67" t="s">
        <v>563</v>
      </c>
      <c r="CL67" s="62" t="s">
        <v>564</v>
      </c>
      <c r="CM67" s="62" t="s">
        <v>565</v>
      </c>
    </row>
    <row r="68" spans="11:92" ht="17.25" customHeight="1" x14ac:dyDescent="0.25">
      <c r="BB68" s="59">
        <f t="shared" ref="BB68:BB91" si="22">IF(BC68="chyba",0,1)</f>
        <v>1</v>
      </c>
      <c r="BC68" s="59" t="str">
        <f>IF(([2]Dotazník!$L$10=ZDROJE!BM68)*AND([2]Dotazník!$AB$20=ZDROJE!BK68)*AND([2]Dotazník!$AB$21=ZDROJE!BJ68),ZDROJE!BP68,"chyba")</f>
        <v>622 Rozvoj ERDF PN ZV KA3 DA3.0</v>
      </c>
      <c r="BD68" s="59">
        <f t="shared" ref="BD68:BD91" si="23">IF(BE68="chyba",0,1)</f>
        <v>1</v>
      </c>
      <c r="BE68" s="59" t="str">
        <f>IF(([2]Dotazník!$L$10=ZDROJE!BM68)*AND([2]Dotazník!$AB$20=ZDROJE!BK68)*AND([2]Dotazník!$AB$21=ZDROJE!BJ68),ZDROJE!CI68,"chyba")</f>
        <v>102020</v>
      </c>
      <c r="BF68" s="83" t="s">
        <v>598</v>
      </c>
      <c r="BG68" s="82">
        <v>622</v>
      </c>
      <c r="BH68" s="82" t="s">
        <v>200</v>
      </c>
      <c r="BI68" s="82" t="s">
        <v>561</v>
      </c>
      <c r="BJ68" s="82" t="s">
        <v>160</v>
      </c>
      <c r="BK68" s="82" t="s">
        <v>191</v>
      </c>
      <c r="BL68" s="82" t="s">
        <v>186</v>
      </c>
      <c r="BM68" s="82" t="s">
        <v>185</v>
      </c>
      <c r="BN68" s="82" t="s">
        <v>187</v>
      </c>
      <c r="BO68" s="82" t="s">
        <v>136</v>
      </c>
      <c r="BP68" s="84" t="str">
        <f t="shared" ref="BP68:BP72" si="24">CONCATENATE(BG68," ",BI68," ",BJ68," ",BK68," ",BL68," ",BN68)</f>
        <v>622 Rozvoj ERDF PN ZV KA3 DA3.0</v>
      </c>
      <c r="BQ68" s="85" t="s">
        <v>168</v>
      </c>
      <c r="BR68" s="85"/>
      <c r="BS68" s="85"/>
      <c r="BT68" s="85"/>
      <c r="BU68" s="85"/>
      <c r="BV68" s="85"/>
      <c r="BW68" s="85"/>
      <c r="BX68" s="85"/>
      <c r="BY68" s="85"/>
      <c r="BZ68" s="86">
        <v>1</v>
      </c>
      <c r="CA68" s="86"/>
      <c r="CB68" s="86"/>
      <c r="CC68" s="86"/>
      <c r="CD68" s="86"/>
      <c r="CE68" s="86"/>
      <c r="CF68" s="86"/>
      <c r="CG68" s="86"/>
      <c r="CH68" s="86"/>
      <c r="CI68" s="82" t="str">
        <f>VLOOKUP(BK68,[3]ZDROJ!$A$2:$C$20,2,0)</f>
        <v>102020</v>
      </c>
      <c r="CJ68" s="82" t="s">
        <v>193</v>
      </c>
      <c r="CK68" s="87" t="s">
        <v>563</v>
      </c>
      <c r="CL68" s="82" t="s">
        <v>564</v>
      </c>
      <c r="CM68" s="82" t="s">
        <v>565</v>
      </c>
      <c r="CN68" s="88"/>
    </row>
    <row r="69" spans="11:92" ht="17.25" customHeight="1" x14ac:dyDescent="0.25">
      <c r="BB69" s="59">
        <f t="shared" si="22"/>
        <v>1</v>
      </c>
      <c r="BC69" s="59" t="str">
        <f>IF(([2]Dotazník!$L$10=ZDROJE!BM69)*AND([2]Dotazník!$AB$20=ZDROJE!BK69)*AND([2]Dotazník!$AB$21=ZDROJE!BJ69),ZDROJE!BP69,"chyba")</f>
        <v>622 Rozvoj ERDF PN ZV KA3 DA3.0</v>
      </c>
      <c r="BD69" s="59">
        <f t="shared" si="23"/>
        <v>1</v>
      </c>
      <c r="BE69" s="59" t="str">
        <f>IF(([2]Dotazník!$L$10=ZDROJE!BM69)*AND([2]Dotazník!$AB$20=ZDROJE!BK69)*AND([2]Dotazník!$AB$21=ZDROJE!BJ69),ZDROJE!CI69,"chyba")</f>
        <v>102020</v>
      </c>
      <c r="BF69" s="83" t="s">
        <v>598</v>
      </c>
      <c r="BG69" s="82">
        <v>622</v>
      </c>
      <c r="BH69" s="82" t="s">
        <v>200</v>
      </c>
      <c r="BI69" s="82" t="s">
        <v>561</v>
      </c>
      <c r="BJ69" s="82" t="s">
        <v>160</v>
      </c>
      <c r="BK69" s="82" t="s">
        <v>191</v>
      </c>
      <c r="BL69" s="82" t="s">
        <v>186</v>
      </c>
      <c r="BM69" s="82" t="s">
        <v>185</v>
      </c>
      <c r="BN69" s="82" t="s">
        <v>187</v>
      </c>
      <c r="BO69" s="82" t="s">
        <v>137</v>
      </c>
      <c r="BP69" s="84" t="str">
        <f t="shared" si="24"/>
        <v>622 Rozvoj ERDF PN ZV KA3 DA3.0</v>
      </c>
      <c r="BQ69" s="85" t="s">
        <v>168</v>
      </c>
      <c r="BR69" s="85"/>
      <c r="BS69" s="85"/>
      <c r="BT69" s="85"/>
      <c r="BU69" s="85"/>
      <c r="BV69" s="85"/>
      <c r="BW69" s="85"/>
      <c r="BX69" s="85"/>
      <c r="BY69" s="85"/>
      <c r="BZ69" s="86">
        <v>1</v>
      </c>
      <c r="CA69" s="86"/>
      <c r="CB69" s="86"/>
      <c r="CC69" s="86"/>
      <c r="CD69" s="86"/>
      <c r="CE69" s="86"/>
      <c r="CF69" s="86"/>
      <c r="CG69" s="86"/>
      <c r="CH69" s="86"/>
      <c r="CI69" s="82" t="str">
        <f>VLOOKUP(BK69,[3]ZDROJ!$A$2:$C$20,2,0)</f>
        <v>102020</v>
      </c>
      <c r="CJ69" s="82" t="s">
        <v>193</v>
      </c>
      <c r="CK69" s="87" t="s">
        <v>563</v>
      </c>
      <c r="CL69" s="82" t="s">
        <v>564</v>
      </c>
      <c r="CM69" s="82" t="s">
        <v>565</v>
      </c>
      <c r="CN69" s="88"/>
    </row>
    <row r="70" spans="11:92" ht="17.25" customHeight="1" x14ac:dyDescent="0.25">
      <c r="BB70" s="59">
        <f t="shared" si="22"/>
        <v>1</v>
      </c>
      <c r="BC70" s="59" t="str">
        <f>IF(([2]Dotazník!$L$10=ZDROJE!BM70)*AND([2]Dotazník!$AB$20=ZDROJE!BK70)*AND([2]Dotazník!$AB$21=ZDROJE!BJ70),ZDROJE!BP70,"chyba")</f>
        <v>622 Rozvoj ERDF PN ZV KA3 DA3.0</v>
      </c>
      <c r="BD70" s="59">
        <f t="shared" si="23"/>
        <v>1</v>
      </c>
      <c r="BE70" s="59" t="str">
        <f>IF(([2]Dotazník!$L$10=ZDROJE!BM70)*AND([2]Dotazník!$AB$20=ZDROJE!BK70)*AND([2]Dotazník!$AB$21=ZDROJE!BJ70),ZDROJE!CI70,"chyba")</f>
        <v>102020</v>
      </c>
      <c r="BF70" s="83" t="s">
        <v>598</v>
      </c>
      <c r="BG70" s="82">
        <v>622</v>
      </c>
      <c r="BH70" s="82" t="s">
        <v>200</v>
      </c>
      <c r="BI70" s="82" t="s">
        <v>561</v>
      </c>
      <c r="BJ70" s="82" t="s">
        <v>160</v>
      </c>
      <c r="BK70" s="82" t="s">
        <v>191</v>
      </c>
      <c r="BL70" s="82" t="s">
        <v>186</v>
      </c>
      <c r="BM70" s="82" t="s">
        <v>185</v>
      </c>
      <c r="BN70" s="82" t="s">
        <v>187</v>
      </c>
      <c r="BO70" s="82" t="s">
        <v>138</v>
      </c>
      <c r="BP70" s="84" t="str">
        <f t="shared" si="24"/>
        <v>622 Rozvoj ERDF PN ZV KA3 DA3.0</v>
      </c>
      <c r="BQ70" s="85" t="s">
        <v>168</v>
      </c>
      <c r="BR70" s="85"/>
      <c r="BS70" s="85"/>
      <c r="BT70" s="85"/>
      <c r="BU70" s="85"/>
      <c r="BV70" s="85"/>
      <c r="BW70" s="85"/>
      <c r="BX70" s="85"/>
      <c r="BY70" s="85"/>
      <c r="BZ70" s="86">
        <v>1</v>
      </c>
      <c r="CA70" s="86"/>
      <c r="CB70" s="86"/>
      <c r="CC70" s="86"/>
      <c r="CD70" s="86"/>
      <c r="CE70" s="86"/>
      <c r="CF70" s="86"/>
      <c r="CG70" s="86"/>
      <c r="CH70" s="86"/>
      <c r="CI70" s="82" t="str">
        <f>VLOOKUP(BK70,[3]ZDROJ!$A$2:$C$20,2,0)</f>
        <v>102020</v>
      </c>
      <c r="CJ70" s="82" t="s">
        <v>193</v>
      </c>
      <c r="CK70" s="87" t="s">
        <v>563</v>
      </c>
      <c r="CL70" s="82" t="s">
        <v>564</v>
      </c>
      <c r="CM70" s="82" t="s">
        <v>565</v>
      </c>
      <c r="CN70" s="88"/>
    </row>
    <row r="71" spans="11:92" ht="17.25" customHeight="1" x14ac:dyDescent="0.25">
      <c r="BB71" s="59">
        <f t="shared" si="22"/>
        <v>1</v>
      </c>
      <c r="BC71" s="59" t="str">
        <f>IF(([2]Dotazník!$L$10=ZDROJE!BM71)*AND([2]Dotazník!$AB$20=ZDROJE!BK71)*AND([2]Dotazník!$AB$21=ZDROJE!BJ71),ZDROJE!BP71,"chyba")</f>
        <v>622 Rozvoj ERDF PN ZV KA3 DA3.0</v>
      </c>
      <c r="BD71" s="59">
        <f t="shared" si="23"/>
        <v>1</v>
      </c>
      <c r="BE71" s="59" t="str">
        <f>IF(([2]Dotazník!$L$10=ZDROJE!BM71)*AND([2]Dotazník!$AB$20=ZDROJE!BK71)*AND([2]Dotazník!$AB$21=ZDROJE!BJ71),ZDROJE!CI71,"chyba")</f>
        <v>102020</v>
      </c>
      <c r="BF71" s="83" t="s">
        <v>598</v>
      </c>
      <c r="BG71" s="82">
        <v>622</v>
      </c>
      <c r="BH71" s="82" t="s">
        <v>200</v>
      </c>
      <c r="BI71" s="82" t="s">
        <v>561</v>
      </c>
      <c r="BJ71" s="82" t="s">
        <v>160</v>
      </c>
      <c r="BK71" s="82" t="s">
        <v>191</v>
      </c>
      <c r="BL71" s="82" t="s">
        <v>186</v>
      </c>
      <c r="BM71" s="82" t="s">
        <v>185</v>
      </c>
      <c r="BN71" s="82" t="s">
        <v>187</v>
      </c>
      <c r="BO71" s="82" t="s">
        <v>141</v>
      </c>
      <c r="BP71" s="84" t="str">
        <f t="shared" si="24"/>
        <v>622 Rozvoj ERDF PN ZV KA3 DA3.0</v>
      </c>
      <c r="BQ71" s="85" t="s">
        <v>168</v>
      </c>
      <c r="BR71" s="85"/>
      <c r="BS71" s="85"/>
      <c r="BT71" s="85"/>
      <c r="BU71" s="85"/>
      <c r="BV71" s="85"/>
      <c r="BW71" s="85"/>
      <c r="BX71" s="85"/>
      <c r="BY71" s="85"/>
      <c r="BZ71" s="86">
        <v>1</v>
      </c>
      <c r="CA71" s="86"/>
      <c r="CB71" s="86"/>
      <c r="CC71" s="86"/>
      <c r="CD71" s="86"/>
      <c r="CE71" s="86"/>
      <c r="CF71" s="86"/>
      <c r="CG71" s="86"/>
      <c r="CH71" s="86"/>
      <c r="CI71" s="82" t="str">
        <f>VLOOKUP(BK71,[3]ZDROJ!$A$2:$C$20,2,0)</f>
        <v>102020</v>
      </c>
      <c r="CJ71" s="82" t="s">
        <v>193</v>
      </c>
      <c r="CK71" s="87" t="s">
        <v>563</v>
      </c>
      <c r="CL71" s="82" t="s">
        <v>564</v>
      </c>
      <c r="CM71" s="82" t="s">
        <v>565</v>
      </c>
      <c r="CN71" s="88"/>
    </row>
    <row r="72" spans="11:92" ht="17.25" customHeight="1" x14ac:dyDescent="0.25">
      <c r="BB72" s="59">
        <f t="shared" si="22"/>
        <v>1</v>
      </c>
      <c r="BC72" s="59" t="str">
        <f>IF(([2]Dotazník!$L$10=ZDROJE!BM72)*AND([2]Dotazník!$AB$20=ZDROJE!BK72)*AND([2]Dotazník!$AB$21=ZDROJE!BJ72),ZDROJE!BP72,"chyba")</f>
        <v>622 Rozvoj ERDF PN ZV KA3 DA3.0</v>
      </c>
      <c r="BD72" s="59">
        <f t="shared" si="23"/>
        <v>1</v>
      </c>
      <c r="BE72" s="59" t="str">
        <f>IF(([2]Dotazník!$L$10=ZDROJE!BM72)*AND([2]Dotazník!$AB$20=ZDROJE!BK72)*AND([2]Dotazník!$AB$21=ZDROJE!BJ72),ZDROJE!CI72,"chyba")</f>
        <v>102020</v>
      </c>
      <c r="BF72" s="83" t="s">
        <v>598</v>
      </c>
      <c r="BG72" s="82">
        <v>622</v>
      </c>
      <c r="BH72" s="82" t="s">
        <v>200</v>
      </c>
      <c r="BI72" s="82" t="s">
        <v>561</v>
      </c>
      <c r="BJ72" s="82" t="s">
        <v>160</v>
      </c>
      <c r="BK72" s="82" t="s">
        <v>191</v>
      </c>
      <c r="BL72" s="82" t="s">
        <v>186</v>
      </c>
      <c r="BM72" s="82" t="s">
        <v>185</v>
      </c>
      <c r="BN72" s="82" t="s">
        <v>187</v>
      </c>
      <c r="BO72" s="82" t="s">
        <v>143</v>
      </c>
      <c r="BP72" s="84" t="str">
        <f t="shared" si="24"/>
        <v>622 Rozvoj ERDF PN ZV KA3 DA3.0</v>
      </c>
      <c r="BQ72" s="85" t="s">
        <v>168</v>
      </c>
      <c r="BR72" s="85"/>
      <c r="BS72" s="85"/>
      <c r="BT72" s="85"/>
      <c r="BU72" s="85"/>
      <c r="BV72" s="85"/>
      <c r="BW72" s="85"/>
      <c r="BX72" s="85"/>
      <c r="BY72" s="85"/>
      <c r="BZ72" s="86">
        <v>1</v>
      </c>
      <c r="CA72" s="86"/>
      <c r="CB72" s="86"/>
      <c r="CC72" s="86"/>
      <c r="CD72" s="86"/>
      <c r="CE72" s="86"/>
      <c r="CF72" s="86"/>
      <c r="CG72" s="86"/>
      <c r="CH72" s="86"/>
      <c r="CI72" s="82" t="str">
        <f>VLOOKUP(BK72,[3]ZDROJ!$A$2:$C$20,2,0)</f>
        <v>102020</v>
      </c>
      <c r="CJ72" s="82" t="s">
        <v>193</v>
      </c>
      <c r="CK72" s="87" t="s">
        <v>563</v>
      </c>
      <c r="CL72" s="82" t="s">
        <v>564</v>
      </c>
      <c r="CM72" s="82" t="s">
        <v>565</v>
      </c>
      <c r="CN72" s="88"/>
    </row>
    <row r="73" spans="11:92" ht="17.25" customHeight="1" x14ac:dyDescent="0.25">
      <c r="BB73" s="59">
        <f t="shared" si="22"/>
        <v>0</v>
      </c>
      <c r="BC73" s="59" t="str">
        <f>IF(([2]Dotazník!$L$10=ZDROJE!BM73)*AND([2]Dotazník!$AB$20=ZDROJE!BK73)*AND([2]Dotazník!$AB$21=ZDROJE!BJ73),ZDROJE!BP73,"chyba")</f>
        <v>chyba</v>
      </c>
      <c r="BD73" s="59">
        <f t="shared" si="23"/>
        <v>0</v>
      </c>
      <c r="BE73" s="59" t="str">
        <f>IF(([2]Dotazník!$L$10=ZDROJE!BM73)*AND([2]Dotazník!$AB$20=ZDROJE!BK73)*AND([2]Dotazník!$AB$21=ZDROJE!BJ73),ZDROJE!CI73,"chyba")</f>
        <v>chyba</v>
      </c>
      <c r="BF73" s="61" t="s">
        <v>599</v>
      </c>
      <c r="BG73" s="62">
        <v>622</v>
      </c>
      <c r="BH73" s="62" t="s">
        <v>200</v>
      </c>
      <c r="BI73" s="62" t="s">
        <v>561</v>
      </c>
      <c r="BJ73" s="62" t="s">
        <v>160</v>
      </c>
      <c r="BK73" s="62" t="s">
        <v>226</v>
      </c>
      <c r="BL73" s="62" t="s">
        <v>186</v>
      </c>
      <c r="BM73" s="63" t="s">
        <v>185</v>
      </c>
      <c r="BN73" s="62" t="s">
        <v>187</v>
      </c>
      <c r="BO73" s="62"/>
      <c r="BP73" s="64" t="str">
        <f t="shared" si="14"/>
        <v xml:space="preserve">622 Rozvoj ERDF PN NV KA3 DA3.0 </v>
      </c>
      <c r="BQ73" s="65" t="s">
        <v>168</v>
      </c>
      <c r="BR73" s="65"/>
      <c r="BS73" s="65"/>
      <c r="BT73" s="65"/>
      <c r="BU73" s="65"/>
      <c r="BV73" s="65"/>
      <c r="BW73" s="65"/>
      <c r="BX73" s="65"/>
      <c r="BY73" s="65"/>
      <c r="BZ73" s="66">
        <v>1</v>
      </c>
      <c r="CA73" s="66"/>
      <c r="CB73" s="66"/>
      <c r="CC73" s="66"/>
      <c r="CD73" s="66"/>
      <c r="CE73" s="66"/>
      <c r="CF73" s="66"/>
      <c r="CG73" s="66"/>
      <c r="CH73" s="66"/>
      <c r="CI73" s="62" t="str">
        <f>VLOOKUP(BK73,[3]ZDROJ!$A$2:$C$20,2,0)</f>
        <v>102031</v>
      </c>
      <c r="CJ73" s="62" t="s">
        <v>193</v>
      </c>
      <c r="CK73" s="67" t="s">
        <v>563</v>
      </c>
      <c r="CL73" s="62" t="s">
        <v>564</v>
      </c>
      <c r="CM73" s="62" t="s">
        <v>565</v>
      </c>
    </row>
    <row r="74" spans="11:92" ht="17.25" customHeight="1" x14ac:dyDescent="0.25">
      <c r="BB74" s="59">
        <f t="shared" si="22"/>
        <v>0</v>
      </c>
      <c r="BC74" s="59" t="str">
        <f>IF(([2]Dotazník!$L$10=ZDROJE!BM74)*AND([2]Dotazník!$AB$20=ZDROJE!BK74)*AND([2]Dotazník!$AB$21=ZDROJE!BJ74),ZDROJE!BP74,"chyba")</f>
        <v>chyba</v>
      </c>
      <c r="BD74" s="59">
        <f t="shared" si="23"/>
        <v>0</v>
      </c>
      <c r="BE74" s="59" t="str">
        <f>IF(([2]Dotazník!$L$10=ZDROJE!BM74)*AND([2]Dotazník!$AB$20=ZDROJE!BK74)*AND([2]Dotazník!$AB$21=ZDROJE!BJ74),ZDROJE!CI74,"chyba")</f>
        <v>chyba</v>
      </c>
      <c r="BF74" s="61" t="s">
        <v>600</v>
      </c>
      <c r="BG74" s="62">
        <v>622</v>
      </c>
      <c r="BH74" s="62" t="s">
        <v>200</v>
      </c>
      <c r="BI74" s="62" t="s">
        <v>561</v>
      </c>
      <c r="BJ74" s="62" t="s">
        <v>236</v>
      </c>
      <c r="BK74" s="62" t="s">
        <v>191</v>
      </c>
      <c r="BL74" s="62" t="s">
        <v>186</v>
      </c>
      <c r="BM74" s="63" t="s">
        <v>185</v>
      </c>
      <c r="BN74" s="62" t="s">
        <v>187</v>
      </c>
      <c r="BO74" s="82" t="s">
        <v>144</v>
      </c>
      <c r="BP74" s="64" t="str">
        <f t="shared" si="14"/>
        <v>622 Rozvoj ERDF NN ZV KA3 DA3.0 REK</v>
      </c>
      <c r="BQ74" s="65" t="s">
        <v>168</v>
      </c>
      <c r="BR74" s="65" t="s">
        <v>273</v>
      </c>
      <c r="BS74" s="65" t="s">
        <v>274</v>
      </c>
      <c r="BT74" s="65" t="s">
        <v>263</v>
      </c>
      <c r="BU74" s="65"/>
      <c r="BV74" s="65"/>
      <c r="BW74" s="65" t="s">
        <v>277</v>
      </c>
      <c r="BX74" s="65"/>
      <c r="BY74" s="65" t="s">
        <v>279</v>
      </c>
      <c r="BZ74" s="66">
        <v>1</v>
      </c>
      <c r="CA74" s="66">
        <v>1</v>
      </c>
      <c r="CB74" s="66">
        <v>1</v>
      </c>
      <c r="CC74" s="66">
        <v>1</v>
      </c>
      <c r="CD74" s="66"/>
      <c r="CE74" s="66"/>
      <c r="CF74" s="66">
        <v>1</v>
      </c>
      <c r="CG74" s="66"/>
      <c r="CH74" s="66">
        <v>1</v>
      </c>
      <c r="CI74" s="62" t="str">
        <f>VLOOKUP(BK74,[3]ZDROJ!$A$2:$C$20,2,0)</f>
        <v>102020</v>
      </c>
      <c r="CJ74" s="62" t="s">
        <v>193</v>
      </c>
      <c r="CK74" s="67" t="s">
        <v>563</v>
      </c>
      <c r="CL74" s="62" t="s">
        <v>564</v>
      </c>
      <c r="CM74" s="62" t="s">
        <v>565</v>
      </c>
    </row>
    <row r="75" spans="11:92" ht="17.25" customHeight="1" x14ac:dyDescent="0.25">
      <c r="BB75" s="59">
        <f t="shared" si="22"/>
        <v>0</v>
      </c>
      <c r="BC75" s="59" t="str">
        <f>IF(([2]Dotazník!$L$10=ZDROJE!BM75)*AND([2]Dotazník!$AB$20=ZDROJE!BK75)*AND([2]Dotazník!$AB$21=ZDROJE!BJ75),ZDROJE!BP75,"chyba")</f>
        <v>chyba</v>
      </c>
      <c r="BD75" s="59">
        <f t="shared" si="23"/>
        <v>0</v>
      </c>
      <c r="BE75" s="59" t="str">
        <f>IF(([2]Dotazník!$L$10=ZDROJE!BM75)*AND([2]Dotazník!$AB$20=ZDROJE!BK75)*AND([2]Dotazník!$AB$21=ZDROJE!BJ75),ZDROJE!CI75,"chyba")</f>
        <v>chyba</v>
      </c>
      <c r="BF75" s="61" t="s">
        <v>601</v>
      </c>
      <c r="BG75" s="62">
        <v>622</v>
      </c>
      <c r="BH75" s="62" t="s">
        <v>200</v>
      </c>
      <c r="BI75" s="62" t="s">
        <v>561</v>
      </c>
      <c r="BJ75" s="62" t="s">
        <v>236</v>
      </c>
      <c r="BK75" s="62" t="s">
        <v>191</v>
      </c>
      <c r="BL75" s="62" t="s">
        <v>186</v>
      </c>
      <c r="BM75" s="63" t="s">
        <v>185</v>
      </c>
      <c r="BN75" s="62" t="s">
        <v>187</v>
      </c>
      <c r="BO75" s="82" t="s">
        <v>136</v>
      </c>
      <c r="BP75" s="64" t="str">
        <f t="shared" si="14"/>
        <v>622 Rozvoj ERDF NN ZV KA3 DA3.0 EF</v>
      </c>
      <c r="BQ75" s="65" t="s">
        <v>168</v>
      </c>
      <c r="BR75" s="65" t="s">
        <v>273</v>
      </c>
      <c r="BS75" s="65" t="s">
        <v>274</v>
      </c>
      <c r="BT75" s="65" t="s">
        <v>263</v>
      </c>
      <c r="BU75" s="65"/>
      <c r="BV75" s="65"/>
      <c r="BW75" s="65" t="s">
        <v>277</v>
      </c>
      <c r="BX75" s="65"/>
      <c r="BY75" s="65" t="s">
        <v>279</v>
      </c>
      <c r="BZ75" s="66">
        <v>1</v>
      </c>
      <c r="CA75" s="66">
        <v>1</v>
      </c>
      <c r="CB75" s="66">
        <v>1</v>
      </c>
      <c r="CC75" s="66">
        <v>1</v>
      </c>
      <c r="CD75" s="66"/>
      <c r="CE75" s="66"/>
      <c r="CF75" s="66">
        <v>1</v>
      </c>
      <c r="CG75" s="66"/>
      <c r="CH75" s="66">
        <v>1</v>
      </c>
      <c r="CI75" s="62" t="str">
        <f>VLOOKUP(BK75,[3]ZDROJ!$A$2:$C$20,2,0)</f>
        <v>102020</v>
      </c>
      <c r="CJ75" s="62" t="s">
        <v>193</v>
      </c>
      <c r="CK75" s="67" t="s">
        <v>563</v>
      </c>
      <c r="CL75" s="62" t="s">
        <v>564</v>
      </c>
      <c r="CM75" s="62" t="s">
        <v>565</v>
      </c>
    </row>
    <row r="76" spans="11:92" ht="17.25" customHeight="1" x14ac:dyDescent="0.25">
      <c r="BB76" s="59">
        <f t="shared" si="22"/>
        <v>0</v>
      </c>
      <c r="BC76" s="59" t="str">
        <f>IF(([2]Dotazník!$L$10=ZDROJE!BM76)*AND([2]Dotazník!$AB$20=ZDROJE!BK76)*AND([2]Dotazník!$AB$21=ZDROJE!BJ76),ZDROJE!BP76,"chyba")</f>
        <v>chyba</v>
      </c>
      <c r="BD76" s="59">
        <f t="shared" si="23"/>
        <v>0</v>
      </c>
      <c r="BE76" s="59" t="str">
        <f>IF(([2]Dotazník!$L$10=ZDROJE!BM76)*AND([2]Dotazník!$AB$20=ZDROJE!BK76)*AND([2]Dotazník!$AB$21=ZDROJE!BJ76),ZDROJE!CI76,"chyba")</f>
        <v>chyba</v>
      </c>
      <c r="BF76" s="61" t="s">
        <v>602</v>
      </c>
      <c r="BG76" s="62">
        <v>622</v>
      </c>
      <c r="BH76" s="62" t="s">
        <v>200</v>
      </c>
      <c r="BI76" s="62" t="s">
        <v>561</v>
      </c>
      <c r="BJ76" s="62" t="s">
        <v>236</v>
      </c>
      <c r="BK76" s="62" t="s">
        <v>191</v>
      </c>
      <c r="BL76" s="62" t="s">
        <v>186</v>
      </c>
      <c r="BM76" s="63" t="s">
        <v>185</v>
      </c>
      <c r="BN76" s="62" t="s">
        <v>187</v>
      </c>
      <c r="BO76" s="82" t="s">
        <v>137</v>
      </c>
      <c r="BP76" s="64" t="str">
        <f t="shared" si="14"/>
        <v>622 Rozvoj ERDF NN ZV KA3 DA3.0 FF</v>
      </c>
      <c r="BQ76" s="65" t="s">
        <v>168</v>
      </c>
      <c r="BR76" s="65" t="s">
        <v>273</v>
      </c>
      <c r="BS76" s="65" t="s">
        <v>274</v>
      </c>
      <c r="BT76" s="65" t="s">
        <v>263</v>
      </c>
      <c r="BU76" s="65"/>
      <c r="BV76" s="65"/>
      <c r="BW76" s="65" t="s">
        <v>277</v>
      </c>
      <c r="BX76" s="65"/>
      <c r="BY76" s="65" t="s">
        <v>279</v>
      </c>
      <c r="BZ76" s="66">
        <v>1</v>
      </c>
      <c r="CA76" s="66">
        <v>1</v>
      </c>
      <c r="CB76" s="66">
        <v>1</v>
      </c>
      <c r="CC76" s="66">
        <v>1</v>
      </c>
      <c r="CD76" s="66"/>
      <c r="CE76" s="66"/>
      <c r="CF76" s="66">
        <v>1</v>
      </c>
      <c r="CG76" s="66"/>
      <c r="CH76" s="66">
        <v>1</v>
      </c>
      <c r="CI76" s="62" t="str">
        <f>VLOOKUP(BK76,[3]ZDROJ!$A$2:$C$20,2,0)</f>
        <v>102020</v>
      </c>
      <c r="CJ76" s="62" t="s">
        <v>193</v>
      </c>
      <c r="CK76" s="67" t="s">
        <v>563</v>
      </c>
      <c r="CL76" s="62" t="s">
        <v>564</v>
      </c>
      <c r="CM76" s="62" t="s">
        <v>565</v>
      </c>
    </row>
    <row r="77" spans="11:92" ht="17.25" customHeight="1" x14ac:dyDescent="0.25">
      <c r="BB77" s="59">
        <f t="shared" si="22"/>
        <v>0</v>
      </c>
      <c r="BC77" s="59" t="str">
        <f>IF(([2]Dotazník!$L$10=ZDROJE!BM77)*AND([2]Dotazník!$AB$20=ZDROJE!BK77)*AND([2]Dotazník!$AB$21=ZDROJE!BJ77),ZDROJE!BP77,"chyba")</f>
        <v>chyba</v>
      </c>
      <c r="BD77" s="59">
        <f t="shared" si="23"/>
        <v>0</v>
      </c>
      <c r="BE77" s="59" t="str">
        <f>IF(([2]Dotazník!$L$10=ZDROJE!BM77)*AND([2]Dotazník!$AB$20=ZDROJE!BK77)*AND([2]Dotazník!$AB$21=ZDROJE!BJ77),ZDROJE!CI77,"chyba")</f>
        <v>chyba</v>
      </c>
      <c r="BF77" s="61" t="s">
        <v>603</v>
      </c>
      <c r="BG77" s="62">
        <v>622</v>
      </c>
      <c r="BH77" s="62" t="s">
        <v>200</v>
      </c>
      <c r="BI77" s="62" t="s">
        <v>561</v>
      </c>
      <c r="BJ77" s="62" t="s">
        <v>236</v>
      </c>
      <c r="BK77" s="62" t="s">
        <v>191</v>
      </c>
      <c r="BL77" s="62" t="s">
        <v>186</v>
      </c>
      <c r="BM77" s="63" t="s">
        <v>185</v>
      </c>
      <c r="BN77" s="62" t="s">
        <v>187</v>
      </c>
      <c r="BO77" s="82" t="s">
        <v>138</v>
      </c>
      <c r="BP77" s="64" t="str">
        <f t="shared" si="14"/>
        <v>622 Rozvoj ERDF NN ZV KA3 DA3.0 PF</v>
      </c>
      <c r="BQ77" s="65" t="s">
        <v>168</v>
      </c>
      <c r="BR77" s="65" t="s">
        <v>273</v>
      </c>
      <c r="BS77" s="65" t="s">
        <v>274</v>
      </c>
      <c r="BT77" s="65" t="s">
        <v>263</v>
      </c>
      <c r="BU77" s="65"/>
      <c r="BV77" s="65"/>
      <c r="BW77" s="65" t="s">
        <v>277</v>
      </c>
      <c r="BX77" s="65"/>
      <c r="BY77" s="65" t="s">
        <v>279</v>
      </c>
      <c r="BZ77" s="66">
        <v>1</v>
      </c>
      <c r="CA77" s="66">
        <v>1</v>
      </c>
      <c r="CB77" s="66">
        <v>1</v>
      </c>
      <c r="CC77" s="66">
        <v>1</v>
      </c>
      <c r="CD77" s="66"/>
      <c r="CE77" s="66"/>
      <c r="CF77" s="66">
        <v>1</v>
      </c>
      <c r="CG77" s="66"/>
      <c r="CH77" s="66">
        <v>1</v>
      </c>
      <c r="CI77" s="62" t="str">
        <f>VLOOKUP(BK77,[3]ZDROJ!$A$2:$C$20,2,0)</f>
        <v>102020</v>
      </c>
      <c r="CJ77" s="62" t="s">
        <v>193</v>
      </c>
      <c r="CK77" s="67" t="s">
        <v>563</v>
      </c>
      <c r="CL77" s="62" t="s">
        <v>564</v>
      </c>
      <c r="CM77" s="62" t="s">
        <v>565</v>
      </c>
    </row>
    <row r="78" spans="11:92" ht="17.25" customHeight="1" x14ac:dyDescent="0.25">
      <c r="BB78" s="59">
        <f t="shared" si="22"/>
        <v>0</v>
      </c>
      <c r="BC78" s="59" t="str">
        <f>IF(([2]Dotazník!$L$10=ZDROJE!BM78)*AND([2]Dotazník!$AB$20=ZDROJE!BK78)*AND([2]Dotazník!$AB$21=ZDROJE!BJ78),ZDROJE!BP78,"chyba")</f>
        <v>chyba</v>
      </c>
      <c r="BD78" s="59">
        <f t="shared" si="23"/>
        <v>0</v>
      </c>
      <c r="BE78" s="59" t="str">
        <f>IF(([2]Dotazník!$L$10=ZDROJE!BM78)*AND([2]Dotazník!$AB$20=ZDROJE!BK78)*AND([2]Dotazník!$AB$21=ZDROJE!BJ78),ZDROJE!CI78,"chyba")</f>
        <v>chyba</v>
      </c>
      <c r="BF78" s="61" t="s">
        <v>604</v>
      </c>
      <c r="BG78" s="62">
        <v>622</v>
      </c>
      <c r="BH78" s="62" t="s">
        <v>200</v>
      </c>
      <c r="BI78" s="62" t="s">
        <v>561</v>
      </c>
      <c r="BJ78" s="62" t="s">
        <v>236</v>
      </c>
      <c r="BK78" s="62" t="s">
        <v>191</v>
      </c>
      <c r="BL78" s="62" t="s">
        <v>186</v>
      </c>
      <c r="BM78" s="63" t="s">
        <v>185</v>
      </c>
      <c r="BN78" s="62" t="s">
        <v>187</v>
      </c>
      <c r="BO78" s="82" t="s">
        <v>141</v>
      </c>
      <c r="BP78" s="64" t="str">
        <f t="shared" si="14"/>
        <v>622 Rozvoj ERDF NN ZV KA3 DA3.0 TF</v>
      </c>
      <c r="BQ78" s="65" t="s">
        <v>168</v>
      </c>
      <c r="BR78" s="65" t="s">
        <v>273</v>
      </c>
      <c r="BS78" s="65" t="s">
        <v>274</v>
      </c>
      <c r="BT78" s="65" t="s">
        <v>263</v>
      </c>
      <c r="BU78" s="65"/>
      <c r="BV78" s="65"/>
      <c r="BW78" s="65" t="s">
        <v>277</v>
      </c>
      <c r="BX78" s="65"/>
      <c r="BY78" s="65" t="s">
        <v>279</v>
      </c>
      <c r="BZ78" s="66">
        <v>1</v>
      </c>
      <c r="CA78" s="66">
        <v>1</v>
      </c>
      <c r="CB78" s="66">
        <v>1</v>
      </c>
      <c r="CC78" s="66">
        <v>1</v>
      </c>
      <c r="CD78" s="66"/>
      <c r="CE78" s="66"/>
      <c r="CF78" s="66">
        <v>1</v>
      </c>
      <c r="CG78" s="66"/>
      <c r="CH78" s="66">
        <v>1</v>
      </c>
      <c r="CI78" s="62" t="str">
        <f>VLOOKUP(BK78,[3]ZDROJ!$A$2:$C$20,2,0)</f>
        <v>102020</v>
      </c>
      <c r="CJ78" s="62" t="s">
        <v>193</v>
      </c>
      <c r="CK78" s="67" t="s">
        <v>563</v>
      </c>
      <c r="CL78" s="62" t="s">
        <v>564</v>
      </c>
      <c r="CM78" s="62" t="s">
        <v>565</v>
      </c>
    </row>
    <row r="79" spans="11:92" ht="17.25" customHeight="1" x14ac:dyDescent="0.25">
      <c r="BB79" s="59">
        <f t="shared" si="22"/>
        <v>0</v>
      </c>
      <c r="BC79" s="59" t="str">
        <f>IF(([2]Dotazník!$L$10=ZDROJE!BM79)*AND([2]Dotazník!$AB$20=ZDROJE!BK79)*AND([2]Dotazník!$AB$21=ZDROJE!BJ79),ZDROJE!BP79,"chyba")</f>
        <v>chyba</v>
      </c>
      <c r="BD79" s="59">
        <f t="shared" si="23"/>
        <v>0</v>
      </c>
      <c r="BE79" s="59" t="str">
        <f>IF(([2]Dotazník!$L$10=ZDROJE!BM79)*AND([2]Dotazník!$AB$20=ZDROJE!BK79)*AND([2]Dotazník!$AB$21=ZDROJE!BJ79),ZDROJE!CI79,"chyba")</f>
        <v>chyba</v>
      </c>
      <c r="BF79" s="61" t="s">
        <v>605</v>
      </c>
      <c r="BG79" s="62">
        <v>622</v>
      </c>
      <c r="BH79" s="62" t="s">
        <v>200</v>
      </c>
      <c r="BI79" s="62" t="s">
        <v>561</v>
      </c>
      <c r="BJ79" s="62" t="s">
        <v>236</v>
      </c>
      <c r="BK79" s="62" t="s">
        <v>191</v>
      </c>
      <c r="BL79" s="62" t="s">
        <v>186</v>
      </c>
      <c r="BM79" s="63" t="s">
        <v>185</v>
      </c>
      <c r="BN79" s="62" t="s">
        <v>187</v>
      </c>
      <c r="BO79" s="82" t="s">
        <v>143</v>
      </c>
      <c r="BP79" s="64" t="str">
        <f t="shared" si="14"/>
        <v>622 Rozvoj ERDF NN ZV KA3 DA3.0 ZF</v>
      </c>
      <c r="BQ79" s="65" t="s">
        <v>168</v>
      </c>
      <c r="BR79" s="65" t="s">
        <v>273</v>
      </c>
      <c r="BS79" s="65" t="s">
        <v>274</v>
      </c>
      <c r="BT79" s="65" t="s">
        <v>263</v>
      </c>
      <c r="BU79" s="65"/>
      <c r="BV79" s="65"/>
      <c r="BW79" s="65" t="s">
        <v>277</v>
      </c>
      <c r="BX79" s="65"/>
      <c r="BY79" s="65" t="s">
        <v>279</v>
      </c>
      <c r="BZ79" s="66">
        <v>1</v>
      </c>
      <c r="CA79" s="66">
        <v>1</v>
      </c>
      <c r="CB79" s="66">
        <v>1</v>
      </c>
      <c r="CC79" s="66">
        <v>1</v>
      </c>
      <c r="CD79" s="66"/>
      <c r="CE79" s="66"/>
      <c r="CF79" s="66">
        <v>1</v>
      </c>
      <c r="CG79" s="66"/>
      <c r="CH79" s="66">
        <v>1</v>
      </c>
      <c r="CI79" s="62" t="str">
        <f>VLOOKUP(BK79,[3]ZDROJ!$A$2:$C$20,2,0)</f>
        <v>102020</v>
      </c>
      <c r="CJ79" s="62" t="s">
        <v>193</v>
      </c>
      <c r="CK79" s="67" t="s">
        <v>563</v>
      </c>
      <c r="CL79" s="62" t="s">
        <v>564</v>
      </c>
      <c r="CM79" s="62" t="s">
        <v>565</v>
      </c>
    </row>
    <row r="80" spans="11:92" ht="17.25" customHeight="1" x14ac:dyDescent="0.25">
      <c r="BB80" s="59">
        <f t="shared" si="22"/>
        <v>0</v>
      </c>
      <c r="BC80" s="59" t="str">
        <f>IF(([2]Dotazník!$L$10=ZDROJE!BM80)*AND([2]Dotazník!$AB$20=ZDROJE!BK80)*AND([2]Dotazník!$AB$21=ZDROJE!BJ80),ZDROJE!BP80,"chyba")</f>
        <v>chyba</v>
      </c>
      <c r="BD80" s="59">
        <f t="shared" si="23"/>
        <v>0</v>
      </c>
      <c r="BE80" s="59" t="str">
        <f>IF(([2]Dotazník!$L$10=ZDROJE!BM80)*AND([2]Dotazník!$AB$20=ZDROJE!BK80)*AND([2]Dotazník!$AB$21=ZDROJE!BJ80),ZDROJE!CI80,"chyba")</f>
        <v>chyba</v>
      </c>
      <c r="BF80" s="61" t="s">
        <v>606</v>
      </c>
      <c r="BG80" s="62">
        <v>622</v>
      </c>
      <c r="BH80" s="62" t="s">
        <v>200</v>
      </c>
      <c r="BI80" s="62" t="s">
        <v>561</v>
      </c>
      <c r="BJ80" s="62" t="s">
        <v>535</v>
      </c>
      <c r="BK80" s="62"/>
      <c r="BL80" s="62"/>
      <c r="BM80" s="63"/>
      <c r="BN80" s="62"/>
      <c r="BO80" s="62" t="s">
        <v>144</v>
      </c>
      <c r="BP80" s="64" t="str">
        <f t="shared" si="14"/>
        <v>622 Rozvoj ERDF Kof    REK</v>
      </c>
      <c r="BQ80" s="65" t="s">
        <v>168</v>
      </c>
      <c r="BR80" s="65"/>
      <c r="BS80" s="65"/>
      <c r="BT80" s="65"/>
      <c r="BU80" s="65"/>
      <c r="BV80" s="65"/>
      <c r="BW80" s="65"/>
      <c r="BX80" s="65"/>
      <c r="BY80" s="65"/>
      <c r="BZ80" s="66" t="s">
        <v>189</v>
      </c>
      <c r="CA80" s="66"/>
      <c r="CB80" s="66"/>
      <c r="CC80" s="66"/>
      <c r="CD80" s="66"/>
      <c r="CE80" s="66"/>
      <c r="CF80" s="66"/>
      <c r="CG80" s="66"/>
      <c r="CH80" s="66"/>
      <c r="CI80" s="75"/>
      <c r="CJ80" s="75"/>
      <c r="CK80" s="75"/>
      <c r="CL80" s="75"/>
      <c r="CM80" s="75"/>
    </row>
    <row r="81" spans="54:92" ht="17.25" customHeight="1" x14ac:dyDescent="0.25">
      <c r="BB81" s="59">
        <f t="shared" si="22"/>
        <v>0</v>
      </c>
      <c r="BC81" s="59" t="str">
        <f>IF(([2]Dotazník!$L$10=ZDROJE!BM81)*AND([2]Dotazník!$AB$20=ZDROJE!BK81)*AND([2]Dotazník!$AB$21=ZDROJE!BJ81),ZDROJE!BP81,"chyba")</f>
        <v>chyba</v>
      </c>
      <c r="BD81" s="59">
        <f t="shared" si="23"/>
        <v>0</v>
      </c>
      <c r="BE81" s="59" t="str">
        <f>IF(([2]Dotazník!$L$10=ZDROJE!BM81)*AND([2]Dotazník!$AB$20=ZDROJE!BK81)*AND([2]Dotazník!$AB$21=ZDROJE!BJ81),ZDROJE!CI81,"chyba")</f>
        <v>chyba</v>
      </c>
      <c r="BF81" s="61" t="s">
        <v>607</v>
      </c>
      <c r="BG81" s="62">
        <v>622</v>
      </c>
      <c r="BH81" s="62" t="s">
        <v>200</v>
      </c>
      <c r="BI81" s="62" t="s">
        <v>561</v>
      </c>
      <c r="BJ81" s="62" t="s">
        <v>535</v>
      </c>
      <c r="BK81" s="62"/>
      <c r="BL81" s="62"/>
      <c r="BM81" s="63"/>
      <c r="BN81" s="62"/>
      <c r="BO81" s="62" t="s">
        <v>136</v>
      </c>
      <c r="BP81" s="64" t="str">
        <f t="shared" si="14"/>
        <v>622 Rozvoj ERDF Kof    EF</v>
      </c>
      <c r="BQ81" s="65"/>
      <c r="BR81" s="65" t="s">
        <v>273</v>
      </c>
      <c r="BS81" s="65"/>
      <c r="BT81" s="65"/>
      <c r="BU81" s="65"/>
      <c r="BV81" s="65"/>
      <c r="BW81" s="65"/>
      <c r="BX81" s="65"/>
      <c r="BY81" s="65"/>
      <c r="BZ81" s="66"/>
      <c r="CA81" s="66" t="s">
        <v>189</v>
      </c>
      <c r="CB81" s="66"/>
      <c r="CC81" s="66"/>
      <c r="CD81" s="66"/>
      <c r="CE81" s="66"/>
      <c r="CF81" s="66"/>
      <c r="CG81" s="66"/>
      <c r="CH81" s="66"/>
      <c r="CI81" s="75"/>
      <c r="CJ81" s="75"/>
      <c r="CK81" s="75"/>
      <c r="CL81" s="75"/>
      <c r="CM81" s="75"/>
    </row>
    <row r="82" spans="54:92" ht="17.25" customHeight="1" x14ac:dyDescent="0.25">
      <c r="BB82" s="59">
        <f t="shared" si="22"/>
        <v>0</v>
      </c>
      <c r="BC82" s="59" t="str">
        <f>IF(([2]Dotazník!$L$10=ZDROJE!BM82)*AND([2]Dotazník!$AB$20=ZDROJE!BK82)*AND([2]Dotazník!$AB$21=ZDROJE!BJ82),ZDROJE!BP82,"chyba")</f>
        <v>chyba</v>
      </c>
      <c r="BD82" s="59">
        <f t="shared" si="23"/>
        <v>0</v>
      </c>
      <c r="BE82" s="59" t="str">
        <f>IF(([2]Dotazník!$L$10=ZDROJE!BM82)*AND([2]Dotazník!$AB$20=ZDROJE!BK82)*AND([2]Dotazník!$AB$21=ZDROJE!BJ82),ZDROJE!CI82,"chyba")</f>
        <v>chyba</v>
      </c>
      <c r="BF82" s="61" t="s">
        <v>608</v>
      </c>
      <c r="BG82" s="62">
        <v>622</v>
      </c>
      <c r="BH82" s="62" t="s">
        <v>200</v>
      </c>
      <c r="BI82" s="62" t="s">
        <v>561</v>
      </c>
      <c r="BJ82" s="62" t="s">
        <v>535</v>
      </c>
      <c r="BK82" s="62"/>
      <c r="BL82" s="62"/>
      <c r="BM82" s="63"/>
      <c r="BN82" s="62"/>
      <c r="BO82" s="62" t="s">
        <v>137</v>
      </c>
      <c r="BP82" s="64" t="str">
        <f t="shared" si="14"/>
        <v>622 Rozvoj ERDF Kof    FF</v>
      </c>
      <c r="BQ82" s="65"/>
      <c r="BR82" s="65"/>
      <c r="BS82" s="65" t="s">
        <v>274</v>
      </c>
      <c r="BT82" s="65"/>
      <c r="BU82" s="65"/>
      <c r="BV82" s="65"/>
      <c r="BW82" s="65"/>
      <c r="BX82" s="65"/>
      <c r="BY82" s="65"/>
      <c r="BZ82" s="66"/>
      <c r="CA82" s="66"/>
      <c r="CB82" s="66" t="s">
        <v>189</v>
      </c>
      <c r="CC82" s="66"/>
      <c r="CD82" s="66"/>
      <c r="CE82" s="66"/>
      <c r="CF82" s="66"/>
      <c r="CG82" s="66"/>
      <c r="CH82" s="66"/>
      <c r="CI82" s="75"/>
      <c r="CJ82" s="75"/>
      <c r="CK82" s="75"/>
      <c r="CL82" s="75"/>
      <c r="CM82" s="75"/>
    </row>
    <row r="83" spans="54:92" ht="17.25" customHeight="1" x14ac:dyDescent="0.25">
      <c r="BB83" s="59">
        <f t="shared" si="22"/>
        <v>0</v>
      </c>
      <c r="BC83" s="59" t="str">
        <f>IF(([2]Dotazník!$L$10=ZDROJE!BM83)*AND([2]Dotazník!$AB$20=ZDROJE!BK83)*AND([2]Dotazník!$AB$21=ZDROJE!BJ83),ZDROJE!BP83,"chyba")</f>
        <v>chyba</v>
      </c>
      <c r="BD83" s="59">
        <f t="shared" si="23"/>
        <v>0</v>
      </c>
      <c r="BE83" s="59" t="str">
        <f>IF(([2]Dotazník!$L$10=ZDROJE!BM83)*AND([2]Dotazník!$AB$20=ZDROJE!BK83)*AND([2]Dotazník!$AB$21=ZDROJE!BJ83),ZDROJE!CI83,"chyba")</f>
        <v>chyba</v>
      </c>
      <c r="BF83" s="61" t="s">
        <v>609</v>
      </c>
      <c r="BG83" s="62">
        <v>622</v>
      </c>
      <c r="BH83" s="62" t="s">
        <v>200</v>
      </c>
      <c r="BI83" s="62" t="s">
        <v>561</v>
      </c>
      <c r="BJ83" s="62" t="s">
        <v>535</v>
      </c>
      <c r="BK83" s="62"/>
      <c r="BL83" s="62"/>
      <c r="BM83" s="63"/>
      <c r="BN83" s="62"/>
      <c r="BO83" s="62" t="s">
        <v>138</v>
      </c>
      <c r="BP83" s="64" t="str">
        <f t="shared" si="14"/>
        <v>622 Rozvoj ERDF Kof    PF</v>
      </c>
      <c r="BQ83" s="65"/>
      <c r="BR83" s="65"/>
      <c r="BS83" s="65"/>
      <c r="BT83" s="65" t="s">
        <v>263</v>
      </c>
      <c r="BU83" s="65"/>
      <c r="BV83" s="65"/>
      <c r="BW83" s="65"/>
      <c r="BX83" s="65"/>
      <c r="BY83" s="65"/>
      <c r="BZ83" s="66"/>
      <c r="CA83" s="66"/>
      <c r="CB83" s="66"/>
      <c r="CC83" s="66" t="s">
        <v>189</v>
      </c>
      <c r="CD83" s="66"/>
      <c r="CE83" s="66"/>
      <c r="CF83" s="66"/>
      <c r="CG83" s="66"/>
      <c r="CH83" s="66"/>
      <c r="CI83" s="75"/>
      <c r="CJ83" s="75"/>
      <c r="CK83" s="75"/>
      <c r="CL83" s="75"/>
      <c r="CM83" s="75"/>
    </row>
    <row r="84" spans="54:92" ht="17.25" customHeight="1" x14ac:dyDescent="0.25">
      <c r="BB84" s="59">
        <f t="shared" si="22"/>
        <v>0</v>
      </c>
      <c r="BC84" s="59" t="str">
        <f>IF(([2]Dotazník!$L$10=ZDROJE!BM84)*AND([2]Dotazník!$AB$20=ZDROJE!BK84)*AND([2]Dotazník!$AB$21=ZDROJE!BJ84),ZDROJE!BP84,"chyba")</f>
        <v>chyba</v>
      </c>
      <c r="BD84" s="59">
        <f t="shared" si="23"/>
        <v>0</v>
      </c>
      <c r="BE84" s="59" t="str">
        <f>IF(([2]Dotazník!$L$10=ZDROJE!BM84)*AND([2]Dotazník!$AB$20=ZDROJE!BK84)*AND([2]Dotazník!$AB$21=ZDROJE!BJ84),ZDROJE!CI84,"chyba")</f>
        <v>chyba</v>
      </c>
      <c r="BF84" s="61" t="s">
        <v>610</v>
      </c>
      <c r="BG84" s="62">
        <v>622</v>
      </c>
      <c r="BH84" s="62" t="s">
        <v>200</v>
      </c>
      <c r="BI84" s="62" t="s">
        <v>561</v>
      </c>
      <c r="BJ84" s="62" t="s">
        <v>535</v>
      </c>
      <c r="BK84" s="62"/>
      <c r="BL84" s="62"/>
      <c r="BM84" s="63"/>
      <c r="BN84" s="62"/>
      <c r="BO84" s="62" t="s">
        <v>141</v>
      </c>
      <c r="BP84" s="64" t="str">
        <f t="shared" si="14"/>
        <v>622 Rozvoj ERDF Kof    TF</v>
      </c>
      <c r="BQ84" s="65"/>
      <c r="BR84" s="65"/>
      <c r="BS84" s="65"/>
      <c r="BT84" s="65"/>
      <c r="BU84" s="65"/>
      <c r="BV84" s="65"/>
      <c r="BW84" s="65" t="s">
        <v>277</v>
      </c>
      <c r="BX84" s="65"/>
      <c r="BY84" s="65"/>
      <c r="BZ84" s="66"/>
      <c r="CA84" s="66"/>
      <c r="CB84" s="66"/>
      <c r="CC84" s="66"/>
      <c r="CD84" s="66"/>
      <c r="CE84" s="66"/>
      <c r="CF84" s="66" t="s">
        <v>189</v>
      </c>
      <c r="CG84" s="66"/>
      <c r="CH84" s="66"/>
      <c r="CI84" s="75"/>
      <c r="CJ84" s="75"/>
      <c r="CK84" s="75"/>
      <c r="CL84" s="75"/>
      <c r="CM84" s="75"/>
    </row>
    <row r="85" spans="54:92" ht="17.25" customHeight="1" x14ac:dyDescent="0.25">
      <c r="BB85" s="59">
        <f t="shared" si="22"/>
        <v>0</v>
      </c>
      <c r="BC85" s="59" t="str">
        <f>IF(([2]Dotazník!$L$10=ZDROJE!BM85)*AND([2]Dotazník!$AB$20=ZDROJE!BK85)*AND([2]Dotazník!$AB$21=ZDROJE!BJ85),ZDROJE!BP85,"chyba")</f>
        <v>chyba</v>
      </c>
      <c r="BD85" s="59">
        <f t="shared" si="23"/>
        <v>0</v>
      </c>
      <c r="BE85" s="59" t="str">
        <f>IF(([2]Dotazník!$L$10=ZDROJE!BM85)*AND([2]Dotazník!$AB$20=ZDROJE!BK85)*AND([2]Dotazník!$AB$21=ZDROJE!BJ85),ZDROJE!CI85,"chyba")</f>
        <v>chyba</v>
      </c>
      <c r="BF85" s="61" t="s">
        <v>611</v>
      </c>
      <c r="BG85" s="62">
        <v>622</v>
      </c>
      <c r="BH85" s="62" t="s">
        <v>200</v>
      </c>
      <c r="BI85" s="62" t="s">
        <v>561</v>
      </c>
      <c r="BJ85" s="62" t="s">
        <v>535</v>
      </c>
      <c r="BK85" s="62"/>
      <c r="BL85" s="62"/>
      <c r="BM85" s="63"/>
      <c r="BN85" s="62"/>
      <c r="BO85" s="62" t="s">
        <v>143</v>
      </c>
      <c r="BP85" s="64" t="str">
        <f t="shared" si="14"/>
        <v>622 Rozvoj ERDF Kof    ZF</v>
      </c>
      <c r="BQ85" s="65"/>
      <c r="BR85" s="65"/>
      <c r="BS85" s="65"/>
      <c r="BT85" s="65"/>
      <c r="BU85" s="65"/>
      <c r="BV85" s="65"/>
      <c r="BW85" s="65"/>
      <c r="BX85" s="65"/>
      <c r="BY85" s="65" t="s">
        <v>279</v>
      </c>
      <c r="BZ85" s="66"/>
      <c r="CA85" s="66"/>
      <c r="CB85" s="66"/>
      <c r="CC85" s="66"/>
      <c r="CD85" s="66"/>
      <c r="CE85" s="66"/>
      <c r="CF85" s="66"/>
      <c r="CG85" s="66"/>
      <c r="CH85" s="66" t="s">
        <v>189</v>
      </c>
      <c r="CI85" s="75"/>
      <c r="CJ85" s="75"/>
      <c r="CK85" s="75"/>
      <c r="CL85" s="75"/>
      <c r="CM85" s="75"/>
    </row>
    <row r="86" spans="54:92" ht="17.25" customHeight="1" x14ac:dyDescent="0.25">
      <c r="BB86" s="59">
        <f t="shared" si="22"/>
        <v>0</v>
      </c>
      <c r="BC86" s="59" t="str">
        <f>IF(([2]Dotazník!$L$10=ZDROJE!BM86)*AND([2]Dotazník!$AB$20=ZDROJE!BK86)*AND([2]Dotazník!$AB$21=ZDROJE!BJ86),ZDROJE!BP86,"chyba")</f>
        <v>chyba</v>
      </c>
      <c r="BD86" s="59">
        <f t="shared" si="23"/>
        <v>0</v>
      </c>
      <c r="BE86" s="59" t="str">
        <f>IF(([2]Dotazník!$L$10=ZDROJE!BM86)*AND([2]Dotazník!$AB$20=ZDROJE!BK86)*AND([2]Dotazník!$AB$21=ZDROJE!BJ86),ZDROJE!CI86,"chyba")</f>
        <v>chyba</v>
      </c>
      <c r="BF86" s="61" t="s">
        <v>612</v>
      </c>
      <c r="BG86" s="62">
        <v>622</v>
      </c>
      <c r="BH86" s="62" t="s">
        <v>231</v>
      </c>
      <c r="BI86" s="62" t="s">
        <v>233</v>
      </c>
      <c r="BJ86" s="62" t="s">
        <v>160</v>
      </c>
      <c r="BK86" s="62" t="s">
        <v>191</v>
      </c>
      <c r="BL86" s="62"/>
      <c r="BM86" s="63" t="s">
        <v>188</v>
      </c>
      <c r="BN86" s="62" t="s">
        <v>187</v>
      </c>
      <c r="BO86" s="62" t="s">
        <v>144</v>
      </c>
      <c r="BP86" s="64" t="str">
        <f>CONCATENATE(BG86," ",BI86," ",BJ86," ",BK86," ",BL86)</f>
        <v xml:space="preserve">622 SLNO PN ZV </v>
      </c>
      <c r="BQ86" s="65" t="s">
        <v>168</v>
      </c>
      <c r="BR86" s="65"/>
      <c r="BS86" s="65"/>
      <c r="BT86" s="65"/>
      <c r="BU86" s="65"/>
      <c r="BV86" s="65"/>
      <c r="BW86" s="65"/>
      <c r="BX86" s="65"/>
      <c r="BY86" s="65"/>
      <c r="BZ86" s="66">
        <v>1</v>
      </c>
      <c r="CA86" s="66"/>
      <c r="CB86" s="66"/>
      <c r="CC86" s="66"/>
      <c r="CD86" s="66"/>
      <c r="CE86" s="66"/>
      <c r="CF86" s="66"/>
      <c r="CG86" s="66">
        <v>1</v>
      </c>
      <c r="CH86" s="66"/>
      <c r="CI86" s="62" t="str">
        <f>VLOOKUP(BK86,[3]ZDROJ!$A$2:$C$20,2,0)</f>
        <v>102020</v>
      </c>
      <c r="CJ86" s="62" t="s">
        <v>193</v>
      </c>
      <c r="CK86" s="67" t="s">
        <v>563</v>
      </c>
      <c r="CL86" s="62" t="s">
        <v>565</v>
      </c>
      <c r="CM86" s="62" t="s">
        <v>194</v>
      </c>
    </row>
    <row r="87" spans="54:92" ht="17.25" customHeight="1" x14ac:dyDescent="0.25">
      <c r="BB87" s="59">
        <f t="shared" si="22"/>
        <v>0</v>
      </c>
      <c r="BC87" s="59" t="str">
        <f>IF(([2]Dotazník!$L$10=ZDROJE!BM87)*AND([2]Dotazník!$AB$20=ZDROJE!BK87)*AND([2]Dotazník!$AB$21=ZDROJE!BJ87),ZDROJE!BP87,"chyba")</f>
        <v>chyba</v>
      </c>
      <c r="BD87" s="59">
        <f t="shared" si="23"/>
        <v>0</v>
      </c>
      <c r="BE87" s="59" t="str">
        <f>IF(([2]Dotazník!$L$10=ZDROJE!BM87)*AND([2]Dotazník!$AB$20=ZDROJE!BK87)*AND([2]Dotazník!$AB$21=ZDROJE!BJ87),ZDROJE!CI87,"chyba")</f>
        <v>chyba</v>
      </c>
      <c r="BF87" s="83" t="s">
        <v>612</v>
      </c>
      <c r="BG87" s="82">
        <v>622</v>
      </c>
      <c r="BH87" s="82" t="s">
        <v>231</v>
      </c>
      <c r="BI87" s="82" t="s">
        <v>233</v>
      </c>
      <c r="BJ87" s="82" t="s">
        <v>160</v>
      </c>
      <c r="BK87" s="82" t="s">
        <v>191</v>
      </c>
      <c r="BL87" s="82"/>
      <c r="BM87" s="82" t="s">
        <v>188</v>
      </c>
      <c r="BN87" s="82" t="s">
        <v>187</v>
      </c>
      <c r="BO87" s="82" t="s">
        <v>142</v>
      </c>
      <c r="BP87" s="84" t="str">
        <f>CONCATENATE(BG87," ",BI87," ",BJ87," ",BK87," ",BL87)</f>
        <v xml:space="preserve">622 SLNO PN ZV </v>
      </c>
      <c r="BQ87" s="85" t="s">
        <v>168</v>
      </c>
      <c r="BR87" s="85"/>
      <c r="BS87" s="85"/>
      <c r="BT87" s="85"/>
      <c r="BU87" s="85"/>
      <c r="BV87" s="85"/>
      <c r="BW87" s="85"/>
      <c r="BX87" s="85"/>
      <c r="BY87" s="85"/>
      <c r="BZ87" s="86">
        <v>1</v>
      </c>
      <c r="CA87" s="86"/>
      <c r="CB87" s="86"/>
      <c r="CC87" s="86"/>
      <c r="CD87" s="86"/>
      <c r="CE87" s="86"/>
      <c r="CF87" s="86"/>
      <c r="CG87" s="86">
        <v>1</v>
      </c>
      <c r="CH87" s="86"/>
      <c r="CI87" s="82" t="str">
        <f>VLOOKUP(BK87,[3]ZDROJ!$A$2:$C$20,2,0)</f>
        <v>102020</v>
      </c>
      <c r="CJ87" s="82" t="s">
        <v>193</v>
      </c>
      <c r="CK87" s="87" t="s">
        <v>563</v>
      </c>
      <c r="CL87" s="82" t="s">
        <v>565</v>
      </c>
      <c r="CM87" s="82" t="s">
        <v>194</v>
      </c>
      <c r="CN87" s="88"/>
    </row>
    <row r="88" spans="54:92" ht="17.25" customHeight="1" x14ac:dyDescent="0.25">
      <c r="BB88" s="59">
        <f t="shared" si="22"/>
        <v>0</v>
      </c>
      <c r="BC88" s="59" t="str">
        <f>IF(([2]Dotazník!$L$10=ZDROJE!BM88)*AND([2]Dotazník!$AB$20=ZDROJE!BK88)*AND([2]Dotazník!$AB$21=ZDROJE!BJ88),ZDROJE!BP88,"chyba")</f>
        <v>chyba</v>
      </c>
      <c r="BD88" s="59">
        <f t="shared" si="23"/>
        <v>0</v>
      </c>
      <c r="BE88" s="59" t="str">
        <f>IF(([2]Dotazník!$L$10=ZDROJE!BM88)*AND([2]Dotazník!$AB$20=ZDROJE!BK88)*AND([2]Dotazník!$AB$21=ZDROJE!BJ88),ZDROJE!CI88,"chyba")</f>
        <v>chyba</v>
      </c>
      <c r="BF88" s="61" t="s">
        <v>613</v>
      </c>
      <c r="BG88" s="62">
        <v>622</v>
      </c>
      <c r="BH88" s="62" t="s">
        <v>231</v>
      </c>
      <c r="BI88" s="62" t="s">
        <v>233</v>
      </c>
      <c r="BJ88" s="62" t="s">
        <v>160</v>
      </c>
      <c r="BK88" s="62" t="s">
        <v>226</v>
      </c>
      <c r="BL88" s="62"/>
      <c r="BM88" s="63" t="s">
        <v>188</v>
      </c>
      <c r="BN88" s="62" t="s">
        <v>187</v>
      </c>
      <c r="BO88" s="62" t="s">
        <v>144</v>
      </c>
      <c r="BP88" s="64" t="str">
        <f t="shared" ref="BP88:BP91" si="25">CONCATENATE(BG88," ",BI88," ",BJ88," ",BK88," ",BL88)</f>
        <v xml:space="preserve">622 SLNO PN NV </v>
      </c>
      <c r="BQ88" s="65" t="s">
        <v>168</v>
      </c>
      <c r="BR88" s="65"/>
      <c r="BS88" s="65"/>
      <c r="BT88" s="65"/>
      <c r="BU88" s="65"/>
      <c r="BV88" s="65"/>
      <c r="BW88" s="65"/>
      <c r="BX88" s="65"/>
      <c r="BY88" s="65"/>
      <c r="BZ88" s="66">
        <v>1</v>
      </c>
      <c r="CA88" s="66"/>
      <c r="CB88" s="66"/>
      <c r="CC88" s="66"/>
      <c r="CD88" s="66"/>
      <c r="CE88" s="66"/>
      <c r="CF88" s="66"/>
      <c r="CG88" s="66">
        <v>1</v>
      </c>
      <c r="CH88" s="66"/>
      <c r="CI88" s="62" t="str">
        <f>VLOOKUP(BK88,[3]ZDROJ!$A$2:$C$20,2,0)</f>
        <v>102031</v>
      </c>
      <c r="CJ88" s="62" t="s">
        <v>193</v>
      </c>
      <c r="CK88" s="67" t="s">
        <v>563</v>
      </c>
      <c r="CL88" s="62" t="s">
        <v>565</v>
      </c>
      <c r="CM88" s="62" t="s">
        <v>194</v>
      </c>
    </row>
    <row r="89" spans="54:92" ht="17.25" customHeight="1" x14ac:dyDescent="0.25">
      <c r="BB89" s="59">
        <f t="shared" si="22"/>
        <v>0</v>
      </c>
      <c r="BC89" s="59" t="str">
        <f>IF(([2]Dotazník!$L$10=ZDROJE!BM89)*AND([2]Dotazník!$AB$20=ZDROJE!BK89)*AND([2]Dotazník!$AB$21=ZDROJE!BJ89),ZDROJE!BP89,"chyba")</f>
        <v>chyba</v>
      </c>
      <c r="BD89" s="59">
        <f t="shared" si="23"/>
        <v>0</v>
      </c>
      <c r="BE89" s="59" t="str">
        <f>IF(([2]Dotazník!$L$10=ZDROJE!BM89)*AND([2]Dotazník!$AB$20=ZDROJE!BK89)*AND([2]Dotazník!$AB$21=ZDROJE!BJ89),ZDROJE!CI89,"chyba")</f>
        <v>chyba</v>
      </c>
      <c r="BF89" s="61" t="s">
        <v>614</v>
      </c>
      <c r="BG89" s="62">
        <v>622</v>
      </c>
      <c r="BH89" s="62" t="s">
        <v>231</v>
      </c>
      <c r="BI89" s="62" t="s">
        <v>233</v>
      </c>
      <c r="BJ89" s="62" t="s">
        <v>236</v>
      </c>
      <c r="BK89" s="62" t="s">
        <v>191</v>
      </c>
      <c r="BL89" s="62"/>
      <c r="BM89" s="63" t="s">
        <v>188</v>
      </c>
      <c r="BN89" s="62" t="s">
        <v>187</v>
      </c>
      <c r="BO89" s="62" t="s">
        <v>144</v>
      </c>
      <c r="BP89" s="64" t="str">
        <f t="shared" si="25"/>
        <v xml:space="preserve">622 SLNO NN ZV </v>
      </c>
      <c r="BQ89" s="65" t="s">
        <v>168</v>
      </c>
      <c r="BR89" s="65"/>
      <c r="BS89" s="65"/>
      <c r="BT89" s="65"/>
      <c r="BU89" s="65"/>
      <c r="BV89" s="65"/>
      <c r="BW89" s="65"/>
      <c r="BX89" s="65"/>
      <c r="BY89" s="65"/>
      <c r="BZ89" s="66">
        <v>1</v>
      </c>
      <c r="CA89" s="66"/>
      <c r="CB89" s="66"/>
      <c r="CC89" s="66"/>
      <c r="CD89" s="66"/>
      <c r="CE89" s="66"/>
      <c r="CF89" s="66"/>
      <c r="CG89" s="66">
        <v>1</v>
      </c>
      <c r="CH89" s="66"/>
      <c r="CI89" s="62" t="str">
        <f>VLOOKUP(BK89,[3]ZDROJ!$A$2:$C$20,2,0)</f>
        <v>102020</v>
      </c>
      <c r="CJ89" s="62" t="s">
        <v>193</v>
      </c>
      <c r="CK89" s="67" t="s">
        <v>563</v>
      </c>
      <c r="CL89" s="62" t="s">
        <v>565</v>
      </c>
      <c r="CM89" s="62" t="s">
        <v>194</v>
      </c>
    </row>
    <row r="90" spans="54:92" ht="17.25" customHeight="1" x14ac:dyDescent="0.25">
      <c r="BB90" s="59">
        <f t="shared" si="22"/>
        <v>0</v>
      </c>
      <c r="BC90" s="59" t="str">
        <f>IF(([2]Dotazník!$L$10=ZDROJE!BM90)*AND([2]Dotazník!$AB$20=ZDROJE!BK90)*AND([2]Dotazník!$AB$21=ZDROJE!BJ90),ZDROJE!BP90,"chyba")</f>
        <v>chyba</v>
      </c>
      <c r="BD90" s="59">
        <f t="shared" si="23"/>
        <v>0</v>
      </c>
      <c r="BE90" s="59" t="str">
        <f>IF(([2]Dotazník!$L$10=ZDROJE!BM90)*AND([2]Dotazník!$AB$20=ZDROJE!BK90)*AND([2]Dotazník!$AB$21=ZDROJE!BJ90),ZDROJE!CI90,"chyba")</f>
        <v>chyba</v>
      </c>
      <c r="BF90" s="61" t="s">
        <v>615</v>
      </c>
      <c r="BG90" s="62">
        <v>622</v>
      </c>
      <c r="BH90" s="62" t="s">
        <v>231</v>
      </c>
      <c r="BI90" s="62" t="s">
        <v>616</v>
      </c>
      <c r="BJ90" s="62" t="s">
        <v>160</v>
      </c>
      <c r="BK90" s="62" t="s">
        <v>191</v>
      </c>
      <c r="BL90" s="62"/>
      <c r="BM90" s="63" t="s">
        <v>188</v>
      </c>
      <c r="BN90" s="62" t="s">
        <v>187</v>
      </c>
      <c r="BO90" s="62" t="s">
        <v>144</v>
      </c>
      <c r="BP90" s="64" t="str">
        <f t="shared" si="25"/>
        <v xml:space="preserve">622 SLNO příprava PN ZV </v>
      </c>
      <c r="BQ90" s="65" t="s">
        <v>168</v>
      </c>
      <c r="BR90" s="65"/>
      <c r="BS90" s="65"/>
      <c r="BT90" s="65"/>
      <c r="BU90" s="65"/>
      <c r="BV90" s="65"/>
      <c r="BW90" s="65"/>
      <c r="BX90" s="65"/>
      <c r="BY90" s="65"/>
      <c r="BZ90" s="66">
        <v>1</v>
      </c>
      <c r="CA90" s="66"/>
      <c r="CB90" s="66"/>
      <c r="CC90" s="66"/>
      <c r="CD90" s="66"/>
      <c r="CE90" s="66"/>
      <c r="CF90" s="66"/>
      <c r="CG90" s="66">
        <v>1</v>
      </c>
      <c r="CH90" s="66"/>
      <c r="CI90" s="62" t="str">
        <f>VLOOKUP(BK90,[3]ZDROJ!$A$2:$C$20,2,0)</f>
        <v>102020</v>
      </c>
      <c r="CJ90" s="62" t="s">
        <v>193</v>
      </c>
      <c r="CK90" s="67" t="s">
        <v>563</v>
      </c>
      <c r="CL90" s="62" t="s">
        <v>565</v>
      </c>
      <c r="CM90" s="62" t="s">
        <v>194</v>
      </c>
    </row>
    <row r="91" spans="54:92" ht="17.25" customHeight="1" x14ac:dyDescent="0.25">
      <c r="BB91" s="59">
        <f t="shared" si="22"/>
        <v>0</v>
      </c>
      <c r="BC91" s="59" t="str">
        <f>IF(([2]Dotazník!$L$10=ZDROJE!BM91)*AND([2]Dotazník!$AB$20=ZDROJE!BK91)*AND([2]Dotazník!$AB$21=ZDROJE!BJ91),ZDROJE!BP91,"chyba")</f>
        <v>chyba</v>
      </c>
      <c r="BD91" s="59">
        <f t="shared" si="23"/>
        <v>0</v>
      </c>
      <c r="BE91" s="59" t="str">
        <f>IF(([2]Dotazník!$L$10=ZDROJE!BM91)*AND([2]Dotazník!$AB$20=ZDROJE!BK91)*AND([2]Dotazník!$AB$21=ZDROJE!BJ91),ZDROJE!CI91,"chyba")</f>
        <v>chyba</v>
      </c>
      <c r="BF91" s="61" t="s">
        <v>617</v>
      </c>
      <c r="BG91" s="62">
        <v>622</v>
      </c>
      <c r="BH91" s="62" t="s">
        <v>231</v>
      </c>
      <c r="BI91" s="62" t="s">
        <v>233</v>
      </c>
      <c r="BJ91" s="62" t="s">
        <v>535</v>
      </c>
      <c r="BK91" s="62"/>
      <c r="BL91" s="62"/>
      <c r="BM91" s="63" t="s">
        <v>188</v>
      </c>
      <c r="BN91" s="62" t="s">
        <v>187</v>
      </c>
      <c r="BO91" s="62" t="s">
        <v>144</v>
      </c>
      <c r="BP91" s="64" t="str">
        <f t="shared" si="25"/>
        <v xml:space="preserve">622 SLNO Kof  </v>
      </c>
      <c r="BQ91" s="65" t="s">
        <v>168</v>
      </c>
      <c r="BR91" s="65"/>
      <c r="BS91" s="65"/>
      <c r="BT91" s="65"/>
      <c r="BU91" s="65"/>
      <c r="BV91" s="65"/>
      <c r="BW91" s="65"/>
      <c r="BX91" s="65"/>
      <c r="BY91" s="65"/>
      <c r="BZ91" s="66" t="s">
        <v>189</v>
      </c>
      <c r="CA91" s="66"/>
      <c r="CB91" s="66"/>
      <c r="CC91" s="66"/>
      <c r="CD91" s="66"/>
      <c r="CE91" s="66"/>
      <c r="CF91" s="66"/>
      <c r="CG91" s="66" t="s">
        <v>189</v>
      </c>
      <c r="CH91" s="66"/>
      <c r="CI91" s="75"/>
      <c r="CJ91" s="75"/>
      <c r="CK91" s="75"/>
      <c r="CL91" s="75"/>
      <c r="CM91" s="75"/>
    </row>
  </sheetData>
  <sheetProtection password="E18B" sheet="1" objects="1" scenarios="1" selectLockedCells="1" selectUnlockedCells="1"/>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3" ma:contentTypeDescription="Vytvoří nový dokument" ma:contentTypeScope="" ma:versionID="26bec60fd599d9bf8ccd2066ea928388">
  <xsd:schema xmlns:xsd="http://www.w3.org/2001/XMLSchema" xmlns:xs="http://www.w3.org/2001/XMLSchema" xmlns:p="http://schemas.microsoft.com/office/2006/metadata/properties" xmlns:ns2="0104a4cd-1400-468e-be1b-c7aad71d7d5a" targetNamespace="http://schemas.microsoft.com/office/2006/metadata/properties" ma:root="true" ma:fieldsID="5b2268967c3d466a78734da71f64c258"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15OPMSMT0001-28-18271</_dlc_DocId>
    <_dlc_DocIdUrl xmlns="0104a4cd-1400-468e-be1b-c7aad71d7d5a">
      <Url>https://op.msmt.cz/_layouts/15/DocIdRedir.aspx?ID=15OPMSMT0001-28-18271</Url>
      <Description>15OPMSMT0001-28-18271</Description>
    </_dlc_DocIdUrl>
  </documentManagement>
</p:properties>
</file>

<file path=customXml/itemProps1.xml><?xml version="1.0" encoding="utf-8"?>
<ds:datastoreItem xmlns:ds="http://schemas.openxmlformats.org/officeDocument/2006/customXml" ds:itemID="{837334D8-87C1-4319-B040-D67D2F38E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3102A-159B-4D05-BDB7-5479F623421C}">
  <ds:schemaRefs>
    <ds:schemaRef ds:uri="http://schemas.microsoft.com/sharepoint/events"/>
  </ds:schemaRefs>
</ds:datastoreItem>
</file>

<file path=customXml/itemProps3.xml><?xml version="1.0" encoding="utf-8"?>
<ds:datastoreItem xmlns:ds="http://schemas.openxmlformats.org/officeDocument/2006/customXml" ds:itemID="{DCF753F5-624A-4CCF-AE5C-51D561B862D7}">
  <ds:schemaRefs>
    <ds:schemaRef ds:uri="http://schemas.microsoft.com/sharepoint/v3/contenttype/forms"/>
  </ds:schemaRefs>
</ds:datastoreItem>
</file>

<file path=customXml/itemProps4.xml><?xml version="1.0" encoding="utf-8"?>
<ds:datastoreItem xmlns:ds="http://schemas.openxmlformats.org/officeDocument/2006/customXml" ds:itemID="{DD4BDAE6-D1E4-4AEC-8402-C079C9A171D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Timesheet</vt:lpstr>
      <vt:lpstr>ZDROJE</vt:lpstr>
      <vt:lpstr>Timesheet!Oblast_tisku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Excel_vzor na vysku bez motivu</dc:title>
  <dc:creator/>
  <dc:description/>
  <cp:lastModifiedBy/>
  <dcterms:created xsi:type="dcterms:W3CDTF">2006-09-16T00:00:00Z</dcterms:created>
  <dcterms:modified xsi:type="dcterms:W3CDTF">2018-06-25T07:19:20Z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d8b6def9-5e35-4c64-a93a-b4afde6819d3</vt:lpwstr>
  </property>
  <property fmtid="{D5CDD505-2E9C-101B-9397-08002B2CF9AE}" pid="4" name="Komentář">
    <vt:lpwstr/>
  </property>
</Properties>
</file>